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drawings/drawing2.xml" ContentType="application/vnd.openxmlformats-officedocument.drawing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drawings/drawing3.xml" ContentType="application/vnd.openxmlformats-officedocument.drawing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ten\Desktop\"/>
    </mc:Choice>
  </mc:AlternateContent>
  <bookViews>
    <workbookView xWindow="0" yWindow="0" windowWidth="28800" windowHeight="11750" tabRatio="754" activeTab="1"/>
  </bookViews>
  <sheets>
    <sheet name="Cover Sheet - Deckblatt" sheetId="1" r:id="rId1"/>
    <sheet name="Test Results - Prüfergeb." sheetId="2" r:id="rId2"/>
    <sheet name="Test Results No. 2 - Prüferg. 2" sheetId="6" r:id="rId3"/>
  </sheets>
  <calcPr calcId="162913"/>
</workbook>
</file>

<file path=xl/calcChain.xml><?xml version="1.0" encoding="utf-8"?>
<calcChain xmlns="http://schemas.openxmlformats.org/spreadsheetml/2006/main">
  <c r="U5" i="2" l="1"/>
  <c r="X5" i="1"/>
  <c r="B12" i="1" l="1"/>
  <c r="B118" i="2"/>
  <c r="B62" i="1"/>
  <c r="B47" i="1"/>
  <c r="U52" i="6"/>
  <c r="B52" i="6"/>
  <c r="U118" i="2"/>
  <c r="U46" i="6"/>
  <c r="D26" i="1"/>
  <c r="D27" i="1"/>
  <c r="X31" i="1"/>
  <c r="B31" i="1"/>
  <c r="X33" i="1"/>
  <c r="B33" i="1"/>
  <c r="X32" i="1"/>
  <c r="B32" i="1"/>
  <c r="X17" i="1"/>
  <c r="X16" i="1"/>
  <c r="X15" i="1"/>
  <c r="X13" i="1"/>
  <c r="X12" i="1"/>
  <c r="X11" i="1"/>
  <c r="X10" i="1"/>
  <c r="X7" i="1"/>
  <c r="X6" i="1"/>
  <c r="AG23" i="1"/>
  <c r="AG21" i="1"/>
  <c r="R24" i="1"/>
  <c r="R22" i="1"/>
  <c r="R20" i="1"/>
  <c r="D25" i="1"/>
  <c r="D24" i="1"/>
  <c r="B63" i="1"/>
  <c r="B64" i="1"/>
  <c r="B66" i="1"/>
  <c r="AG27" i="1"/>
  <c r="AG26" i="1"/>
  <c r="AG25" i="1"/>
  <c r="R27" i="1"/>
  <c r="R26" i="1"/>
  <c r="R25" i="1"/>
  <c r="R23" i="1"/>
  <c r="B58" i="1"/>
  <c r="B56" i="1"/>
  <c r="B35" i="1"/>
  <c r="X35" i="1"/>
  <c r="X34" i="1"/>
  <c r="B34" i="1"/>
  <c r="X30" i="1"/>
  <c r="B30" i="1"/>
  <c r="X29" i="1"/>
  <c r="B29" i="1"/>
  <c r="B5" i="1"/>
  <c r="AG24" i="1"/>
  <c r="AG22" i="1"/>
  <c r="AG20" i="1"/>
  <c r="R21" i="1"/>
  <c r="D23" i="1"/>
  <c r="D22" i="1"/>
  <c r="D21" i="1"/>
  <c r="D20" i="1"/>
  <c r="X9" i="1"/>
  <c r="X14" i="1"/>
  <c r="X60" i="1"/>
  <c r="B61" i="1"/>
  <c r="B60" i="1"/>
  <c r="B59" i="1"/>
  <c r="B57" i="1"/>
  <c r="B55" i="1"/>
  <c r="V53" i="1"/>
  <c r="R53" i="1"/>
  <c r="B53" i="1"/>
  <c r="X45" i="1"/>
  <c r="J50" i="1"/>
  <c r="B50" i="1"/>
  <c r="B46" i="1"/>
  <c r="B45" i="1"/>
  <c r="B43" i="1"/>
  <c r="X38" i="1"/>
  <c r="B40" i="1"/>
  <c r="B39" i="1"/>
  <c r="B38" i="1"/>
  <c r="X37" i="1"/>
  <c r="B37" i="1"/>
  <c r="B36" i="1"/>
  <c r="AQ30" i="1"/>
  <c r="T30" i="1"/>
  <c r="A19" i="1"/>
  <c r="A2" i="1"/>
  <c r="X8" i="1"/>
  <c r="AF94" i="2"/>
  <c r="AC94" i="2"/>
  <c r="Z94" i="2"/>
  <c r="W94" i="2"/>
  <c r="T94" i="2"/>
  <c r="U9" i="2"/>
  <c r="D68" i="2"/>
  <c r="D65" i="2"/>
  <c r="D56" i="2"/>
  <c r="D53" i="2"/>
  <c r="D44" i="2"/>
  <c r="D41" i="2"/>
  <c r="D38" i="2"/>
  <c r="D32" i="2"/>
  <c r="D23" i="2"/>
  <c r="D20" i="2"/>
  <c r="D17" i="2"/>
  <c r="AD87" i="2"/>
  <c r="AH87" i="2"/>
  <c r="Y89" i="2"/>
  <c r="AB84" i="2"/>
  <c r="B87" i="2"/>
  <c r="F87" i="2"/>
  <c r="K87" i="2"/>
  <c r="O87" i="2"/>
  <c r="F89" i="2"/>
  <c r="I84" i="2"/>
  <c r="P121" i="2"/>
  <c r="F121" i="2"/>
  <c r="D11" i="2"/>
  <c r="D59" i="2"/>
  <c r="D62" i="2"/>
  <c r="D71" i="2"/>
  <c r="D77" i="2"/>
  <c r="D74" i="2"/>
  <c r="U41" i="2"/>
  <c r="D50" i="2"/>
  <c r="D47" i="2"/>
  <c r="D35" i="2"/>
  <c r="D29" i="2"/>
  <c r="D26" i="2"/>
  <c r="D14" i="2"/>
  <c r="D8" i="2"/>
  <c r="AE121" i="2"/>
  <c r="L121" i="2"/>
  <c r="W121" i="2"/>
  <c r="D121" i="2"/>
  <c r="U117" i="2"/>
  <c r="B117" i="2"/>
  <c r="U115" i="2"/>
  <c r="U114" i="2"/>
  <c r="U113" i="2"/>
  <c r="U112" i="2"/>
  <c r="B113" i="2"/>
  <c r="B112" i="2"/>
  <c r="AK94" i="2"/>
  <c r="AI94" i="2"/>
  <c r="AI92" i="2"/>
  <c r="T92" i="2"/>
  <c r="C92" i="2"/>
  <c r="U89" i="2"/>
  <c r="B89" i="2"/>
  <c r="U85" i="2"/>
  <c r="B85" i="2"/>
  <c r="U84" i="2"/>
  <c r="U83" i="2"/>
  <c r="AH84" i="2"/>
  <c r="O84" i="2"/>
  <c r="B84" i="2"/>
  <c r="B83" i="2"/>
  <c r="U53" i="2"/>
  <c r="U49" i="2"/>
  <c r="U45" i="2"/>
  <c r="U37" i="2"/>
  <c r="U33" i="2"/>
  <c r="U29" i="2"/>
  <c r="U25" i="2"/>
  <c r="U21" i="2"/>
  <c r="U17" i="2"/>
  <c r="U13" i="2"/>
  <c r="A2" i="2"/>
  <c r="D5" i="2"/>
  <c r="V120" i="2"/>
  <c r="C120" i="2"/>
  <c r="AA118" i="2"/>
  <c r="AA117" i="2"/>
  <c r="AA116" i="2"/>
  <c r="H118" i="2"/>
  <c r="H117" i="2"/>
  <c r="H116" i="2"/>
  <c r="AK84" i="2"/>
  <c r="R84" i="2"/>
  <c r="N83" i="2"/>
  <c r="AG83" i="2"/>
  <c r="AC12" i="6"/>
  <c r="AF12" i="6"/>
  <c r="Z12" i="6"/>
  <c r="W12" i="6"/>
  <c r="T12" i="6"/>
  <c r="AB2" i="6"/>
  <c r="Y5" i="6"/>
  <c r="P55" i="6"/>
  <c r="F55" i="6"/>
  <c r="AE55" i="6"/>
  <c r="L55" i="6"/>
  <c r="W55" i="6"/>
  <c r="D55" i="6"/>
  <c r="U51" i="6"/>
  <c r="B51" i="6"/>
  <c r="U49" i="6"/>
  <c r="U48" i="6"/>
  <c r="U47" i="6"/>
  <c r="B47" i="6"/>
  <c r="B46" i="6"/>
  <c r="AI10" i="6"/>
  <c r="AK12" i="6"/>
  <c r="AI12" i="6"/>
  <c r="T10" i="6"/>
  <c r="C10" i="6"/>
  <c r="U7" i="6"/>
  <c r="B7" i="6"/>
  <c r="U3" i="6"/>
  <c r="B3" i="6"/>
  <c r="AH2" i="6"/>
  <c r="O2" i="6"/>
  <c r="U2" i="6"/>
  <c r="B2" i="6"/>
  <c r="U1" i="6"/>
  <c r="B1" i="6"/>
  <c r="V54" i="6"/>
  <c r="C54" i="6"/>
  <c r="AA52" i="6"/>
  <c r="H52" i="6"/>
  <c r="AA51" i="6"/>
  <c r="H51" i="6"/>
  <c r="AA50" i="6"/>
  <c r="H50" i="6"/>
  <c r="Z7" i="6"/>
  <c r="G7" i="6"/>
  <c r="AH5" i="6"/>
  <c r="AD5" i="6"/>
  <c r="O5" i="6"/>
  <c r="K5" i="6"/>
  <c r="F5" i="6"/>
  <c r="B5" i="6"/>
  <c r="AK2" i="6"/>
  <c r="R2" i="6"/>
  <c r="I2" i="6"/>
  <c r="AG1" i="6"/>
  <c r="N1" i="6"/>
</calcChain>
</file>

<file path=xl/sharedStrings.xml><?xml version="1.0" encoding="utf-8"?>
<sst xmlns="http://schemas.openxmlformats.org/spreadsheetml/2006/main" count="86" uniqueCount="33">
  <si>
    <t>01</t>
  </si>
  <si>
    <t>07</t>
  </si>
  <si>
    <t>13</t>
  </si>
  <si>
    <t>02</t>
  </si>
  <si>
    <t>08</t>
  </si>
  <si>
    <t>03</t>
  </si>
  <si>
    <t>09</t>
  </si>
  <si>
    <t>04</t>
  </si>
  <si>
    <t>10</t>
  </si>
  <si>
    <t>05</t>
  </si>
  <si>
    <t>11</t>
  </si>
  <si>
    <t>06</t>
  </si>
  <si>
    <t>12</t>
  </si>
  <si>
    <t>14</t>
  </si>
  <si>
    <t>15</t>
  </si>
  <si>
    <t>16</t>
  </si>
  <si>
    <t>17</t>
  </si>
  <si>
    <t>Qualitätssicherung</t>
  </si>
  <si>
    <t>Name:</t>
  </si>
  <si>
    <t>Ref.</t>
  </si>
  <si>
    <t>Nr.</t>
  </si>
  <si>
    <t>18</t>
  </si>
  <si>
    <t>19</t>
  </si>
  <si>
    <t>20</t>
  </si>
  <si>
    <t>21</t>
  </si>
  <si>
    <t>22</t>
  </si>
  <si>
    <t>23</t>
  </si>
  <si>
    <t>24</t>
  </si>
  <si>
    <t xml:space="preserve"> </t>
  </si>
  <si>
    <t>Eugen-Reintjes Straße 7</t>
  </si>
  <si>
    <t>31785 Hameln</t>
  </si>
  <si>
    <t>REINTJES GmbH</t>
  </si>
  <si>
    <t>Produkt- und Prozess Freigabe Report (PPF)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</si>
</sst>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29" x14ac:knownFonts="1">
    <font>
      <sz val="10"/>
      <name val="Arial"/>
    </font>
    <font>
      <b/>
      <sz val="16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8"/>
      <color indexed="12"/>
      <name val="Courier New"/>
      <family val="3"/>
    </font>
    <font>
      <sz val="6"/>
      <name val="Arial"/>
      <family val="2"/>
    </font>
    <font>
      <i/>
      <sz val="6"/>
      <name val="Arial"/>
      <family val="2"/>
    </font>
    <font>
      <u/>
      <sz val="10"/>
      <color indexed="12"/>
      <name val="Arial"/>
      <family val="2"/>
    </font>
    <font>
      <b/>
      <sz val="6"/>
      <name val="Arial"/>
      <family val="2"/>
    </font>
    <font>
      <b/>
      <i/>
      <sz val="8"/>
      <color indexed="12"/>
      <name val="Courier New"/>
      <family val="3"/>
    </font>
    <font>
      <sz val="10"/>
      <color indexed="9"/>
      <name val="Arial"/>
      <family val="2"/>
    </font>
    <font>
      <b/>
      <sz val="7"/>
      <name val="Arial"/>
      <family val="2"/>
    </font>
    <font>
      <sz val="8"/>
      <color indexed="9"/>
      <name val="Arial"/>
      <family val="2"/>
    </font>
    <font>
      <b/>
      <sz val="8"/>
      <color rgb="FFFF0000"/>
      <name val="Arial"/>
      <family val="2"/>
    </font>
    <font>
      <b/>
      <sz val="9"/>
      <color rgb="FF0070C0"/>
      <name val="Arial"/>
      <family val="2"/>
    </font>
    <font>
      <b/>
      <sz val="8"/>
      <color rgb="FF0070C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000000"/>
      <name val="Tahoma"/>
      <family val="2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horizontal="right"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11" fillId="0" borderId="8" xfId="0" applyFont="1" applyBorder="1" applyAlignment="1" applyProtection="1">
      <alignment vertical="center"/>
    </xf>
    <xf numFmtId="0" fontId="11" fillId="0" borderId="8" xfId="0" applyFont="1" applyBorder="1" applyAlignment="1" applyProtection="1"/>
    <xf numFmtId="0" fontId="4" fillId="0" borderId="10" xfId="0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0" fillId="0" borderId="0" xfId="0" applyProtection="1"/>
    <xf numFmtId="0" fontId="4" fillId="0" borderId="0" xfId="0" quotePrefix="1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4" fillId="0" borderId="12" xfId="0" quotePrefix="1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8" xfId="0" applyBorder="1" applyProtection="1"/>
    <xf numFmtId="0" fontId="18" fillId="0" borderId="0" xfId="0" applyFont="1" applyFill="1" applyBorder="1" applyAlignment="1" applyProtection="1">
      <alignment vertical="center"/>
    </xf>
    <xf numFmtId="0" fontId="0" fillId="0" borderId="0" xfId="0" applyAlignment="1" applyProtection="1"/>
    <xf numFmtId="0" fontId="11" fillId="0" borderId="0" xfId="0" applyFont="1" applyAlignment="1" applyProtection="1"/>
    <xf numFmtId="0" fontId="0" fillId="0" borderId="0" xfId="0" applyFill="1" applyProtection="1"/>
    <xf numFmtId="0" fontId="9" fillId="0" borderId="0" xfId="0" applyFont="1" applyAlignment="1" applyProtection="1">
      <alignment vertical="center"/>
    </xf>
    <xf numFmtId="0" fontId="0" fillId="0" borderId="12" xfId="0" applyBorder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10" fillId="0" borderId="4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/>
    </xf>
    <xf numFmtId="0" fontId="4" fillId="0" borderId="0" xfId="0" applyFont="1" applyFill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9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40" xfId="0" applyFont="1" applyBorder="1" applyAlignment="1" applyProtection="1">
      <alignment vertical="center"/>
    </xf>
    <xf numFmtId="0" fontId="6" fillId="0" borderId="39" xfId="0" applyFont="1" applyBorder="1" applyAlignment="1" applyProtection="1">
      <alignment vertical="center"/>
    </xf>
    <xf numFmtId="0" fontId="6" fillId="0" borderId="0" xfId="0" applyFont="1" applyBorder="1" applyProtection="1"/>
    <xf numFmtId="0" fontId="2" fillId="0" borderId="0" xfId="0" applyFont="1" applyBorder="1" applyAlignment="1" applyProtection="1">
      <alignment vertical="center"/>
    </xf>
    <xf numFmtId="0" fontId="6" fillId="0" borderId="40" xfId="0" applyFont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49" fontId="7" fillId="0" borderId="0" xfId="0" applyNumberFormat="1" applyFont="1" applyBorder="1" applyAlignment="1" applyProtection="1">
      <alignment horizontal="left" vertical="top"/>
      <protection locked="0"/>
    </xf>
    <xf numFmtId="49" fontId="2" fillId="0" borderId="0" xfId="0" applyNumberFormat="1" applyFont="1" applyBorder="1" applyAlignment="1" applyProtection="1">
      <alignment horizontal="left" vertical="top"/>
      <protection locked="0"/>
    </xf>
    <xf numFmtId="0" fontId="0" fillId="0" borderId="0" xfId="0" applyBorder="1"/>
    <xf numFmtId="0" fontId="9" fillId="0" borderId="0" xfId="0" applyFont="1" applyBorder="1" applyAlignment="1" applyProtection="1">
      <alignment horizontal="left" vertical="center"/>
    </xf>
    <xf numFmtId="0" fontId="4" fillId="0" borderId="41" xfId="0" applyFont="1" applyBorder="1" applyAlignment="1" applyProtection="1">
      <alignment vertical="center"/>
    </xf>
    <xf numFmtId="0" fontId="4" fillId="0" borderId="42" xfId="0" applyFont="1" applyBorder="1" applyAlignment="1" applyProtection="1">
      <alignment vertical="center"/>
    </xf>
    <xf numFmtId="0" fontId="4" fillId="0" borderId="43" xfId="0" applyFont="1" applyBorder="1" applyAlignment="1" applyProtection="1">
      <alignment vertical="center"/>
    </xf>
    <xf numFmtId="0" fontId="4" fillId="0" borderId="44" xfId="0" applyFont="1" applyBorder="1" applyAlignment="1" applyProtection="1">
      <alignment vertical="center"/>
    </xf>
    <xf numFmtId="0" fontId="4" fillId="0" borderId="45" xfId="0" applyFont="1" applyBorder="1" applyAlignment="1" applyProtection="1">
      <alignment vertical="center"/>
    </xf>
    <xf numFmtId="0" fontId="4" fillId="0" borderId="46" xfId="0" applyFont="1" applyBorder="1" applyAlignment="1" applyProtection="1">
      <alignment vertical="center"/>
    </xf>
    <xf numFmtId="0" fontId="4" fillId="0" borderId="47" xfId="0" quotePrefix="1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0" fontId="28" fillId="0" borderId="36" xfId="0" applyFont="1" applyBorder="1" applyAlignment="1" applyProtection="1">
      <alignment horizontal="center" vertical="center"/>
    </xf>
    <xf numFmtId="0" fontId="28" fillId="0" borderId="37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center"/>
    </xf>
    <xf numFmtId="0" fontId="19" fillId="0" borderId="38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vertical="center"/>
    </xf>
    <xf numFmtId="49" fontId="2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left" vertical="center"/>
    </xf>
    <xf numFmtId="0" fontId="10" fillId="0" borderId="1" xfId="0" applyFont="1" applyBorder="1" applyAlignment="1" applyProtection="1">
      <alignment vertical="center"/>
    </xf>
    <xf numFmtId="49" fontId="10" fillId="0" borderId="1" xfId="0" applyNumberFormat="1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42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49" fontId="10" fillId="0" borderId="0" xfId="0" applyNumberFormat="1" applyFont="1" applyFill="1" applyBorder="1" applyAlignment="1" applyProtection="1">
      <alignment horizontal="left" vertical="center"/>
      <protection locked="0"/>
    </xf>
    <xf numFmtId="164" fontId="24" fillId="0" borderId="0" xfId="0" applyNumberFormat="1" applyFont="1" applyFill="1" applyBorder="1" applyAlignment="1" applyProtection="1">
      <alignment horizontal="center" vertical="center"/>
      <protection locked="0"/>
    </xf>
    <xf numFmtId="164" fontId="24" fillId="0" borderId="0" xfId="0" applyNumberFormat="1" applyFont="1" applyFill="1" applyBorder="1" applyAlignment="1" applyProtection="1">
      <alignment vertical="center"/>
      <protection locked="0"/>
    </xf>
    <xf numFmtId="0" fontId="25" fillId="0" borderId="49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/>
    </xf>
    <xf numFmtId="0" fontId="4" fillId="0" borderId="11" xfId="0" applyFont="1" applyBorder="1" applyAlignment="1" applyProtection="1">
      <alignment horizontal="left" vertical="center"/>
    </xf>
    <xf numFmtId="0" fontId="26" fillId="0" borderId="49" xfId="0" applyFont="1" applyBorder="1" applyAlignment="1" applyProtection="1">
      <alignment horizontal="center" vertical="center"/>
    </xf>
    <xf numFmtId="14" fontId="22" fillId="0" borderId="0" xfId="0" applyNumberFormat="1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10" fillId="0" borderId="49" xfId="0" applyFont="1" applyBorder="1" applyAlignment="1" applyProtection="1">
      <alignment horizontal="left" vertical="center"/>
    </xf>
    <xf numFmtId="0" fontId="7" fillId="0" borderId="49" xfId="0" applyFont="1" applyBorder="1" applyAlignment="1" applyProtection="1">
      <alignment horizontal="center" vertical="center"/>
    </xf>
    <xf numFmtId="0" fontId="22" fillId="0" borderId="0" xfId="1" applyFont="1" applyFill="1" applyBorder="1" applyAlignment="1" applyProtection="1">
      <alignment horizontal="left" vertical="center"/>
    </xf>
    <xf numFmtId="0" fontId="7" fillId="0" borderId="50" xfId="0" applyFont="1" applyBorder="1" applyAlignment="1" applyProtection="1">
      <alignment horizontal="center" vertical="center"/>
    </xf>
    <xf numFmtId="0" fontId="6" fillId="0" borderId="4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7" fillId="0" borderId="4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23" fillId="0" borderId="0" xfId="0" applyNumberFormat="1" applyFont="1" applyBorder="1" applyAlignment="1" applyProtection="1">
      <alignment horizontal="left" vertical="center"/>
      <protection locked="0"/>
    </xf>
    <xf numFmtId="14" fontId="22" fillId="0" borderId="40" xfId="0" applyNumberFormat="1" applyFont="1" applyBorder="1" applyAlignment="1" applyProtection="1">
      <alignment horizontal="left" vertical="center"/>
    </xf>
    <xf numFmtId="0" fontId="2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24" fillId="0" borderId="0" xfId="0" applyFont="1" applyBorder="1" applyAlignment="1" applyProtection="1">
      <alignment horizontal="left" vertical="center"/>
    </xf>
    <xf numFmtId="0" fontId="24" fillId="0" borderId="9" xfId="0" applyFont="1" applyBorder="1" applyAlignment="1" applyProtection="1">
      <alignment horizontal="left" vertical="center"/>
    </xf>
    <xf numFmtId="14" fontId="24" fillId="0" borderId="0" xfId="0" applyNumberFormat="1" applyFont="1" applyBorder="1" applyAlignment="1" applyProtection="1">
      <alignment horizontal="left" vertical="center"/>
    </xf>
    <xf numFmtId="14" fontId="24" fillId="0" borderId="9" xfId="0" applyNumberFormat="1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22" fillId="0" borderId="40" xfId="0" applyFont="1" applyBorder="1" applyAlignment="1" applyProtection="1">
      <alignment horizontal="left" vertical="center"/>
    </xf>
    <xf numFmtId="49" fontId="24" fillId="0" borderId="0" xfId="0" applyNumberFormat="1" applyFont="1" applyFill="1" applyBorder="1" applyAlignment="1" applyProtection="1">
      <alignment horizontal="left" vertical="center"/>
      <protection locked="0"/>
    </xf>
    <xf numFmtId="49" fontId="22" fillId="0" borderId="4" xfId="0" applyNumberFormat="1" applyFont="1" applyBorder="1" applyAlignment="1" applyProtection="1">
      <alignment horizontal="left" vertical="center"/>
      <protection locked="0"/>
    </xf>
    <xf numFmtId="49" fontId="22" fillId="0" borderId="42" xfId="0" applyNumberFormat="1" applyFont="1" applyBorder="1" applyAlignment="1" applyProtection="1">
      <alignment horizontal="left" vertical="center"/>
      <protection locked="0"/>
    </xf>
    <xf numFmtId="0" fontId="24" fillId="0" borderId="4" xfId="0" applyFont="1" applyBorder="1" applyAlignment="1" applyProtection="1">
      <alignment horizontal="left" vertical="center"/>
    </xf>
    <xf numFmtId="0" fontId="24" fillId="0" borderId="3" xfId="0" applyFont="1" applyBorder="1" applyAlignment="1" applyProtection="1">
      <alignment horizontal="left" vertical="center"/>
    </xf>
    <xf numFmtId="0" fontId="24" fillId="0" borderId="1" xfId="0" applyFont="1" applyBorder="1" applyAlignment="1" applyProtection="1">
      <alignment horizontal="left" vertical="center"/>
    </xf>
    <xf numFmtId="0" fontId="24" fillId="0" borderId="1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7" fillId="0" borderId="6" xfId="0" applyFont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/>
      <protection locked="0"/>
    </xf>
    <xf numFmtId="49" fontId="2" fillId="0" borderId="46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left"/>
    </xf>
    <xf numFmtId="0" fontId="4" fillId="0" borderId="6" xfId="0" applyFont="1" applyBorder="1" applyAlignment="1" applyProtection="1">
      <alignment horizontal="left"/>
    </xf>
    <xf numFmtId="49" fontId="24" fillId="0" borderId="4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</xf>
    <xf numFmtId="49" fontId="24" fillId="0" borderId="1" xfId="0" applyNumberFormat="1" applyFont="1" applyFill="1" applyBorder="1" applyAlignment="1" applyProtection="1">
      <alignment horizontal="left" vertical="center"/>
      <protection locked="0"/>
    </xf>
    <xf numFmtId="0" fontId="16" fillId="0" borderId="0" xfId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right" vertical="center"/>
    </xf>
    <xf numFmtId="49" fontId="24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left" vertical="center"/>
    </xf>
    <xf numFmtId="0" fontId="5" fillId="0" borderId="6" xfId="0" applyFont="1" applyFill="1" applyBorder="1" applyAlignment="1" applyProtection="1">
      <alignment vertical="center"/>
    </xf>
    <xf numFmtId="49" fontId="10" fillId="0" borderId="40" xfId="0" applyNumberFormat="1" applyFont="1" applyFill="1" applyBorder="1" applyAlignment="1" applyProtection="1">
      <alignment horizontal="left" vertical="center"/>
      <protection locked="0"/>
    </xf>
    <xf numFmtId="49" fontId="22" fillId="0" borderId="40" xfId="0" applyNumberFormat="1" applyFont="1" applyFill="1" applyBorder="1" applyAlignment="1" applyProtection="1">
      <alignment horizontal="left" vertical="center"/>
      <protection locked="0"/>
    </xf>
    <xf numFmtId="49" fontId="23" fillId="0" borderId="0" xfId="0" applyNumberFormat="1" applyFont="1" applyBorder="1" applyAlignment="1" applyProtection="1">
      <alignment horizontal="left" vertical="top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</xf>
    <xf numFmtId="0" fontId="22" fillId="0" borderId="46" xfId="0" applyFont="1" applyBorder="1" applyAlignment="1" applyProtection="1">
      <alignment horizontal="left" vertical="center"/>
    </xf>
    <xf numFmtId="49" fontId="7" fillId="0" borderId="4" xfId="0" applyNumberFormat="1" applyFont="1" applyBorder="1" applyAlignment="1" applyProtection="1">
      <alignment horizontal="center" vertical="center"/>
    </xf>
    <xf numFmtId="0" fontId="7" fillId="0" borderId="42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left" vertical="center"/>
    </xf>
    <xf numFmtId="0" fontId="7" fillId="0" borderId="3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left" vertical="center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11" fillId="0" borderId="19" xfId="0" applyNumberFormat="1" applyFont="1" applyBorder="1" applyAlignment="1" applyProtection="1">
      <alignment horizontal="center" vertical="center"/>
      <protection locked="0"/>
    </xf>
    <xf numFmtId="49" fontId="11" fillId="0" borderId="20" xfId="0" applyNumberFormat="1" applyFont="1" applyBorder="1" applyAlignment="1" applyProtection="1">
      <alignment horizontal="center" vertical="center"/>
      <protection locked="0"/>
    </xf>
    <xf numFmtId="49" fontId="11" fillId="0" borderId="21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9" fillId="0" borderId="0" xfId="0" quotePrefix="1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4" xfId="0" applyBorder="1" applyAlignment="1" applyProtection="1"/>
    <xf numFmtId="49" fontId="2" fillId="0" borderId="4" xfId="0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>
      <alignment horizontal="center"/>
    </xf>
    <xf numFmtId="14" fontId="10" fillId="0" borderId="0" xfId="0" applyNumberFormat="1" applyFont="1" applyFill="1" applyBorder="1" applyAlignment="1" applyProtection="1">
      <alignment horizontal="center"/>
    </xf>
    <xf numFmtId="14" fontId="10" fillId="0" borderId="9" xfId="0" applyNumberFormat="1" applyFont="1" applyFill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 vertical="center"/>
      <protection locked="0"/>
    </xf>
    <xf numFmtId="49" fontId="11" fillId="0" borderId="23" xfId="0" applyNumberFormat="1" applyFont="1" applyBorder="1" applyAlignment="1" applyProtection="1">
      <alignment horizontal="center" vertical="center"/>
      <protection locked="0"/>
    </xf>
    <xf numFmtId="49" fontId="11" fillId="0" borderId="22" xfId="0" applyNumberFormat="1" applyFont="1" applyBorder="1" applyAlignment="1" applyProtection="1">
      <alignment horizontal="left" vertical="center"/>
      <protection locked="0"/>
    </xf>
    <xf numFmtId="49" fontId="11" fillId="0" borderId="24" xfId="0" applyNumberFormat="1" applyFont="1" applyBorder="1" applyAlignment="1" applyProtection="1">
      <alignment horizontal="left" vertical="center"/>
      <protection locked="0"/>
    </xf>
    <xf numFmtId="49" fontId="11" fillId="0" borderId="23" xfId="0" applyNumberFormat="1" applyFont="1" applyBorder="1" applyAlignment="1" applyProtection="1">
      <alignment horizontal="left" vertical="center"/>
      <protection locked="0"/>
    </xf>
    <xf numFmtId="49" fontId="4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11" fillId="0" borderId="27" xfId="0" applyNumberFormat="1" applyFont="1" applyBorder="1" applyAlignment="1" applyProtection="1">
      <alignment horizontal="center" vertical="center"/>
      <protection locked="0"/>
    </xf>
    <xf numFmtId="49" fontId="11" fillId="0" borderId="2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 applyProtection="1">
      <alignment horizontal="center" vertical="center"/>
      <protection locked="0"/>
    </xf>
    <xf numFmtId="49" fontId="11" fillId="0" borderId="32" xfId="0" applyNumberFormat="1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</xf>
    <xf numFmtId="0" fontId="10" fillId="0" borderId="34" xfId="0" applyFont="1" applyBorder="1" applyAlignment="1" applyProtection="1">
      <alignment horizontal="center" vertical="center"/>
    </xf>
    <xf numFmtId="0" fontId="10" fillId="0" borderId="35" xfId="0" applyFont="1" applyBorder="1" applyAlignment="1" applyProtection="1">
      <alignment horizontal="center" vertical="center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49" fontId="4" fillId="0" borderId="15" xfId="0" applyNumberFormat="1" applyFont="1" applyFill="1" applyBorder="1" applyAlignment="1" applyProtection="1">
      <alignment horizontal="center" vertical="center"/>
      <protection locked="0"/>
    </xf>
    <xf numFmtId="49" fontId="11" fillId="0" borderId="21" xfId="0" applyNumberFormat="1" applyFont="1" applyFill="1" applyBorder="1" applyAlignment="1" applyProtection="1">
      <alignment horizontal="center" vertical="center"/>
      <protection locked="0"/>
    </xf>
    <xf numFmtId="49" fontId="11" fillId="0" borderId="19" xfId="0" applyNumberFormat="1" applyFont="1" applyFill="1" applyBorder="1" applyAlignment="1" applyProtection="1">
      <alignment horizontal="center" vertical="center"/>
      <protection locked="0"/>
    </xf>
    <xf numFmtId="49" fontId="11" fillId="0" borderId="20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5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Fill="1" applyBorder="1" applyAlignment="1" applyProtection="1">
      <alignment horizontal="left" vertical="center"/>
      <protection locked="0"/>
    </xf>
    <xf numFmtId="49" fontId="11" fillId="0" borderId="16" xfId="0" applyNumberFormat="1" applyFont="1" applyFill="1" applyBorder="1" applyAlignment="1" applyProtection="1">
      <alignment horizontal="left" vertical="center"/>
      <protection locked="0"/>
    </xf>
    <xf numFmtId="49" fontId="11" fillId="0" borderId="15" xfId="0" applyNumberFormat="1" applyFont="1" applyFill="1" applyBorder="1" applyAlignment="1" applyProtection="1">
      <alignment horizontal="left" vertical="center"/>
      <protection locked="0"/>
    </xf>
    <xf numFmtId="49" fontId="4" fillId="0" borderId="14" xfId="0" applyNumberFormat="1" applyFont="1" applyFill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center" vertical="center"/>
      <protection locked="0"/>
    </xf>
    <xf numFmtId="49" fontId="11" fillId="0" borderId="15" xfId="0" applyNumberFormat="1" applyFont="1" applyBorder="1" applyAlignment="1" applyProtection="1">
      <alignment horizontal="center" vertical="center"/>
      <protection locked="0"/>
    </xf>
    <xf numFmtId="49" fontId="11" fillId="0" borderId="14" xfId="0" applyNumberFormat="1" applyFont="1" applyBorder="1" applyAlignment="1" applyProtection="1">
      <alignment horizontal="left" vertical="center"/>
      <protection locked="0"/>
    </xf>
    <xf numFmtId="49" fontId="11" fillId="0" borderId="16" xfId="0" applyNumberFormat="1" applyFont="1" applyBorder="1" applyAlignment="1" applyProtection="1">
      <alignment horizontal="left" vertical="center"/>
      <protection locked="0"/>
    </xf>
    <xf numFmtId="49" fontId="11" fillId="0" borderId="15" xfId="0" applyNumberFormat="1" applyFont="1" applyBorder="1" applyAlignment="1" applyProtection="1">
      <alignment horizontal="left" vertical="center"/>
      <protection locked="0"/>
    </xf>
    <xf numFmtId="49" fontId="11" fillId="0" borderId="0" xfId="0" applyNumberFormat="1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Border="1" applyAlignment="1" applyProtection="1">
      <alignment vertical="center"/>
      <protection locked="0"/>
    </xf>
    <xf numFmtId="0" fontId="17" fillId="0" borderId="0" xfId="0" applyFont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164" fontId="10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3" fillId="0" borderId="0" xfId="0" applyFont="1" applyFill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17" fillId="0" borderId="8" xfId="0" applyFont="1" applyBorder="1" applyAlignment="1" applyProtection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checked="Checked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checked="Checked" firstButton="1" fmlaLink="$AF$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4</xdr:row>
          <xdr:rowOff>0</xdr:rowOff>
        </xdr:from>
        <xdr:to>
          <xdr:col>23</xdr:col>
          <xdr:colOff>133350</xdr:colOff>
          <xdr:row>5</xdr:row>
          <xdr:rowOff>12700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4</xdr:row>
          <xdr:rowOff>133350</xdr:rowOff>
        </xdr:from>
        <xdr:to>
          <xdr:col>23</xdr:col>
          <xdr:colOff>95250</xdr:colOff>
          <xdr:row>6</xdr:row>
          <xdr:rowOff>50800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5</xdr:row>
          <xdr:rowOff>127000</xdr:rowOff>
        </xdr:from>
        <xdr:to>
          <xdr:col>23</xdr:col>
          <xdr:colOff>133350</xdr:colOff>
          <xdr:row>7</xdr:row>
          <xdr:rowOff>38100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6</xdr:row>
          <xdr:rowOff>127000</xdr:rowOff>
        </xdr:from>
        <xdr:to>
          <xdr:col>23</xdr:col>
          <xdr:colOff>133350</xdr:colOff>
          <xdr:row>8</xdr:row>
          <xdr:rowOff>38100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7</xdr:row>
          <xdr:rowOff>127000</xdr:rowOff>
        </xdr:from>
        <xdr:to>
          <xdr:col>23</xdr:col>
          <xdr:colOff>133350</xdr:colOff>
          <xdr:row>9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8</xdr:row>
          <xdr:rowOff>127000</xdr:rowOff>
        </xdr:from>
        <xdr:to>
          <xdr:col>23</xdr:col>
          <xdr:colOff>133350</xdr:colOff>
          <xdr:row>10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9</xdr:row>
          <xdr:rowOff>127000</xdr:rowOff>
        </xdr:from>
        <xdr:to>
          <xdr:col>23</xdr:col>
          <xdr:colOff>133350</xdr:colOff>
          <xdr:row>11</xdr:row>
          <xdr:rowOff>38100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10</xdr:row>
          <xdr:rowOff>127000</xdr:rowOff>
        </xdr:from>
        <xdr:to>
          <xdr:col>23</xdr:col>
          <xdr:colOff>133350</xdr:colOff>
          <xdr:row>12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11</xdr:row>
          <xdr:rowOff>127000</xdr:rowOff>
        </xdr:from>
        <xdr:to>
          <xdr:col>23</xdr:col>
          <xdr:colOff>133350</xdr:colOff>
          <xdr:row>13</xdr:row>
          <xdr:rowOff>38100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12</xdr:row>
          <xdr:rowOff>127000</xdr:rowOff>
        </xdr:from>
        <xdr:to>
          <xdr:col>23</xdr:col>
          <xdr:colOff>133350</xdr:colOff>
          <xdr:row>14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13</xdr:row>
          <xdr:rowOff>127000</xdr:rowOff>
        </xdr:from>
        <xdr:to>
          <xdr:col>23</xdr:col>
          <xdr:colOff>133350</xdr:colOff>
          <xdr:row>15</xdr:row>
          <xdr:rowOff>38100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14</xdr:row>
          <xdr:rowOff>127000</xdr:rowOff>
        </xdr:from>
        <xdr:to>
          <xdr:col>23</xdr:col>
          <xdr:colOff>133350</xdr:colOff>
          <xdr:row>16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15</xdr:row>
          <xdr:rowOff>133350</xdr:rowOff>
        </xdr:from>
        <xdr:to>
          <xdr:col>23</xdr:col>
          <xdr:colOff>133350</xdr:colOff>
          <xdr:row>17</xdr:row>
          <xdr:rowOff>50800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18</xdr:row>
          <xdr:rowOff>146050</xdr:rowOff>
        </xdr:from>
        <xdr:to>
          <xdr:col>2</xdr:col>
          <xdr:colOff>114300</xdr:colOff>
          <xdr:row>20</xdr:row>
          <xdr:rowOff>31750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146050</xdr:rowOff>
        </xdr:from>
        <xdr:to>
          <xdr:col>2</xdr:col>
          <xdr:colOff>114300</xdr:colOff>
          <xdr:row>21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20</xdr:row>
          <xdr:rowOff>133350</xdr:rowOff>
        </xdr:from>
        <xdr:to>
          <xdr:col>2</xdr:col>
          <xdr:colOff>114300</xdr:colOff>
          <xdr:row>22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21</xdr:row>
          <xdr:rowOff>133350</xdr:rowOff>
        </xdr:from>
        <xdr:to>
          <xdr:col>2</xdr:col>
          <xdr:colOff>114300</xdr:colOff>
          <xdr:row>23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22</xdr:row>
          <xdr:rowOff>133350</xdr:rowOff>
        </xdr:from>
        <xdr:to>
          <xdr:col>2</xdr:col>
          <xdr:colOff>114300</xdr:colOff>
          <xdr:row>24</xdr:row>
          <xdr:rowOff>31750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23</xdr:row>
          <xdr:rowOff>127000</xdr:rowOff>
        </xdr:from>
        <xdr:to>
          <xdr:col>16</xdr:col>
          <xdr:colOff>107950</xdr:colOff>
          <xdr:row>25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18</xdr:row>
          <xdr:rowOff>133350</xdr:rowOff>
        </xdr:from>
        <xdr:to>
          <xdr:col>16</xdr:col>
          <xdr:colOff>107950</xdr:colOff>
          <xdr:row>20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19</xdr:row>
          <xdr:rowOff>146050</xdr:rowOff>
        </xdr:from>
        <xdr:to>
          <xdr:col>16</xdr:col>
          <xdr:colOff>107950</xdr:colOff>
          <xdr:row>21</xdr:row>
          <xdr:rowOff>31750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20</xdr:row>
          <xdr:rowOff>133350</xdr:rowOff>
        </xdr:from>
        <xdr:to>
          <xdr:col>16</xdr:col>
          <xdr:colOff>107950</xdr:colOff>
          <xdr:row>22</xdr:row>
          <xdr:rowOff>31750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21</xdr:row>
          <xdr:rowOff>133350</xdr:rowOff>
        </xdr:from>
        <xdr:to>
          <xdr:col>16</xdr:col>
          <xdr:colOff>107950</xdr:colOff>
          <xdr:row>23</xdr:row>
          <xdr:rowOff>31750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22</xdr:row>
          <xdr:rowOff>133350</xdr:rowOff>
        </xdr:from>
        <xdr:to>
          <xdr:col>16</xdr:col>
          <xdr:colOff>107950</xdr:colOff>
          <xdr:row>24</xdr:row>
          <xdr:rowOff>31750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146050</xdr:rowOff>
        </xdr:from>
        <xdr:to>
          <xdr:col>31</xdr:col>
          <xdr:colOff>114300</xdr:colOff>
          <xdr:row>21</xdr:row>
          <xdr:rowOff>31750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20</xdr:row>
          <xdr:rowOff>114300</xdr:rowOff>
        </xdr:from>
        <xdr:to>
          <xdr:col>31</xdr:col>
          <xdr:colOff>152400</xdr:colOff>
          <xdr:row>22</xdr:row>
          <xdr:rowOff>57150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21</xdr:row>
          <xdr:rowOff>114300</xdr:rowOff>
        </xdr:from>
        <xdr:to>
          <xdr:col>31</xdr:col>
          <xdr:colOff>152400</xdr:colOff>
          <xdr:row>23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22</xdr:row>
          <xdr:rowOff>133350</xdr:rowOff>
        </xdr:from>
        <xdr:to>
          <xdr:col>31</xdr:col>
          <xdr:colOff>152400</xdr:colOff>
          <xdr:row>24</xdr:row>
          <xdr:rowOff>31750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146050</xdr:rowOff>
        </xdr:from>
        <xdr:to>
          <xdr:col>31</xdr:col>
          <xdr:colOff>114300</xdr:colOff>
          <xdr:row>20</xdr:row>
          <xdr:rowOff>31750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88900</xdr:colOff>
          <xdr:row>53</xdr:row>
          <xdr:rowOff>127000</xdr:rowOff>
        </xdr:from>
        <xdr:to>
          <xdr:col>20</xdr:col>
          <xdr:colOff>88900</xdr:colOff>
          <xdr:row>55</xdr:row>
          <xdr:rowOff>69850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88900</xdr:colOff>
          <xdr:row>54</xdr:row>
          <xdr:rowOff>127000</xdr:rowOff>
        </xdr:from>
        <xdr:to>
          <xdr:col>20</xdr:col>
          <xdr:colOff>88900</xdr:colOff>
          <xdr:row>56</xdr:row>
          <xdr:rowOff>69850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88900</xdr:colOff>
          <xdr:row>55</xdr:row>
          <xdr:rowOff>127000</xdr:rowOff>
        </xdr:from>
        <xdr:to>
          <xdr:col>20</xdr:col>
          <xdr:colOff>88900</xdr:colOff>
          <xdr:row>57</xdr:row>
          <xdr:rowOff>69850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53</xdr:row>
          <xdr:rowOff>127000</xdr:rowOff>
        </xdr:from>
        <xdr:to>
          <xdr:col>24</xdr:col>
          <xdr:colOff>114300</xdr:colOff>
          <xdr:row>55</xdr:row>
          <xdr:rowOff>69850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53</xdr:row>
          <xdr:rowOff>127000</xdr:rowOff>
        </xdr:from>
        <xdr:to>
          <xdr:col>30</xdr:col>
          <xdr:colOff>152400</xdr:colOff>
          <xdr:row>55</xdr:row>
          <xdr:rowOff>69850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53</xdr:row>
          <xdr:rowOff>127000</xdr:rowOff>
        </xdr:from>
        <xdr:to>
          <xdr:col>31</xdr:col>
          <xdr:colOff>152400</xdr:colOff>
          <xdr:row>55</xdr:row>
          <xdr:rowOff>69850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53</xdr:row>
          <xdr:rowOff>127000</xdr:rowOff>
        </xdr:from>
        <xdr:to>
          <xdr:col>32</xdr:col>
          <xdr:colOff>152400</xdr:colOff>
          <xdr:row>55</xdr:row>
          <xdr:rowOff>69850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54</xdr:row>
          <xdr:rowOff>171450</xdr:rowOff>
        </xdr:from>
        <xdr:to>
          <xdr:col>25</xdr:col>
          <xdr:colOff>114300</xdr:colOff>
          <xdr:row>56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55</xdr:row>
          <xdr:rowOff>171450</xdr:rowOff>
        </xdr:from>
        <xdr:to>
          <xdr:col>25</xdr:col>
          <xdr:colOff>114300</xdr:colOff>
          <xdr:row>57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54</xdr:row>
          <xdr:rowOff>127000</xdr:rowOff>
        </xdr:from>
        <xdr:to>
          <xdr:col>30</xdr:col>
          <xdr:colOff>152400</xdr:colOff>
          <xdr:row>56</xdr:row>
          <xdr:rowOff>69850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53</xdr:row>
          <xdr:rowOff>127000</xdr:rowOff>
        </xdr:from>
        <xdr:to>
          <xdr:col>33</xdr:col>
          <xdr:colOff>152400</xdr:colOff>
          <xdr:row>55</xdr:row>
          <xdr:rowOff>69850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53</xdr:row>
          <xdr:rowOff>127000</xdr:rowOff>
        </xdr:from>
        <xdr:to>
          <xdr:col>34</xdr:col>
          <xdr:colOff>152400</xdr:colOff>
          <xdr:row>55</xdr:row>
          <xdr:rowOff>69850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53</xdr:row>
          <xdr:rowOff>127000</xdr:rowOff>
        </xdr:from>
        <xdr:to>
          <xdr:col>35</xdr:col>
          <xdr:colOff>152400</xdr:colOff>
          <xdr:row>55</xdr:row>
          <xdr:rowOff>69850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53</xdr:row>
          <xdr:rowOff>127000</xdr:rowOff>
        </xdr:from>
        <xdr:to>
          <xdr:col>36</xdr:col>
          <xdr:colOff>152400</xdr:colOff>
          <xdr:row>55</xdr:row>
          <xdr:rowOff>69850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54</xdr:row>
          <xdr:rowOff>127000</xdr:rowOff>
        </xdr:from>
        <xdr:to>
          <xdr:col>31</xdr:col>
          <xdr:colOff>152400</xdr:colOff>
          <xdr:row>56</xdr:row>
          <xdr:rowOff>69850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55</xdr:row>
          <xdr:rowOff>127000</xdr:rowOff>
        </xdr:from>
        <xdr:to>
          <xdr:col>30</xdr:col>
          <xdr:colOff>152400</xdr:colOff>
          <xdr:row>57</xdr:row>
          <xdr:rowOff>69850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152400</xdr:colOff>
          <xdr:row>55</xdr:row>
          <xdr:rowOff>127000</xdr:rowOff>
        </xdr:from>
        <xdr:to>
          <xdr:col>31</xdr:col>
          <xdr:colOff>152400</xdr:colOff>
          <xdr:row>57</xdr:row>
          <xdr:rowOff>69850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54</xdr:row>
          <xdr:rowOff>127000</xdr:rowOff>
        </xdr:from>
        <xdr:to>
          <xdr:col>32</xdr:col>
          <xdr:colOff>152400</xdr:colOff>
          <xdr:row>56</xdr:row>
          <xdr:rowOff>69850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152400</xdr:colOff>
          <xdr:row>55</xdr:row>
          <xdr:rowOff>127000</xdr:rowOff>
        </xdr:from>
        <xdr:to>
          <xdr:col>32</xdr:col>
          <xdr:colOff>152400</xdr:colOff>
          <xdr:row>57</xdr:row>
          <xdr:rowOff>69850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54</xdr:row>
          <xdr:rowOff>127000</xdr:rowOff>
        </xdr:from>
        <xdr:to>
          <xdr:col>33</xdr:col>
          <xdr:colOff>152400</xdr:colOff>
          <xdr:row>56</xdr:row>
          <xdr:rowOff>69850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152400</xdr:colOff>
          <xdr:row>55</xdr:row>
          <xdr:rowOff>127000</xdr:rowOff>
        </xdr:from>
        <xdr:to>
          <xdr:col>33</xdr:col>
          <xdr:colOff>152400</xdr:colOff>
          <xdr:row>57</xdr:row>
          <xdr:rowOff>69850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55</xdr:row>
          <xdr:rowOff>127000</xdr:rowOff>
        </xdr:from>
        <xdr:to>
          <xdr:col>34</xdr:col>
          <xdr:colOff>152400</xdr:colOff>
          <xdr:row>57</xdr:row>
          <xdr:rowOff>69850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54</xdr:row>
          <xdr:rowOff>127000</xdr:rowOff>
        </xdr:from>
        <xdr:to>
          <xdr:col>34</xdr:col>
          <xdr:colOff>152400</xdr:colOff>
          <xdr:row>56</xdr:row>
          <xdr:rowOff>69850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55</xdr:row>
          <xdr:rowOff>127000</xdr:rowOff>
        </xdr:from>
        <xdr:to>
          <xdr:col>35</xdr:col>
          <xdr:colOff>152400</xdr:colOff>
          <xdr:row>57</xdr:row>
          <xdr:rowOff>69850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152400</xdr:colOff>
          <xdr:row>54</xdr:row>
          <xdr:rowOff>127000</xdr:rowOff>
        </xdr:from>
        <xdr:to>
          <xdr:col>35</xdr:col>
          <xdr:colOff>152400</xdr:colOff>
          <xdr:row>56</xdr:row>
          <xdr:rowOff>69850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54</xdr:row>
          <xdr:rowOff>127000</xdr:rowOff>
        </xdr:from>
        <xdr:to>
          <xdr:col>36</xdr:col>
          <xdr:colOff>152400</xdr:colOff>
          <xdr:row>56</xdr:row>
          <xdr:rowOff>69850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152400</xdr:colOff>
          <xdr:row>55</xdr:row>
          <xdr:rowOff>127000</xdr:rowOff>
        </xdr:from>
        <xdr:to>
          <xdr:col>36</xdr:col>
          <xdr:colOff>152400</xdr:colOff>
          <xdr:row>57</xdr:row>
          <xdr:rowOff>69850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55</xdr:row>
          <xdr:rowOff>127000</xdr:rowOff>
        </xdr:from>
        <xdr:to>
          <xdr:col>37</xdr:col>
          <xdr:colOff>152400</xdr:colOff>
          <xdr:row>57</xdr:row>
          <xdr:rowOff>69850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55</xdr:row>
          <xdr:rowOff>127000</xdr:rowOff>
        </xdr:from>
        <xdr:to>
          <xdr:col>38</xdr:col>
          <xdr:colOff>152400</xdr:colOff>
          <xdr:row>57</xdr:row>
          <xdr:rowOff>69850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55</xdr:row>
          <xdr:rowOff>127000</xdr:rowOff>
        </xdr:from>
        <xdr:to>
          <xdr:col>39</xdr:col>
          <xdr:colOff>152400</xdr:colOff>
          <xdr:row>57</xdr:row>
          <xdr:rowOff>69850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54</xdr:row>
          <xdr:rowOff>127000</xdr:rowOff>
        </xdr:from>
        <xdr:to>
          <xdr:col>37</xdr:col>
          <xdr:colOff>152400</xdr:colOff>
          <xdr:row>56</xdr:row>
          <xdr:rowOff>69850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55</xdr:row>
          <xdr:rowOff>127000</xdr:rowOff>
        </xdr:from>
        <xdr:to>
          <xdr:col>40</xdr:col>
          <xdr:colOff>152400</xdr:colOff>
          <xdr:row>57</xdr:row>
          <xdr:rowOff>69850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55</xdr:row>
          <xdr:rowOff>127000</xdr:rowOff>
        </xdr:from>
        <xdr:to>
          <xdr:col>41</xdr:col>
          <xdr:colOff>152400</xdr:colOff>
          <xdr:row>57</xdr:row>
          <xdr:rowOff>69850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54</xdr:row>
          <xdr:rowOff>127000</xdr:rowOff>
        </xdr:from>
        <xdr:to>
          <xdr:col>38</xdr:col>
          <xdr:colOff>152400</xdr:colOff>
          <xdr:row>56</xdr:row>
          <xdr:rowOff>69850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54</xdr:row>
          <xdr:rowOff>127000</xdr:rowOff>
        </xdr:from>
        <xdr:to>
          <xdr:col>39</xdr:col>
          <xdr:colOff>152400</xdr:colOff>
          <xdr:row>56</xdr:row>
          <xdr:rowOff>69850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152400</xdr:colOff>
          <xdr:row>53</xdr:row>
          <xdr:rowOff>127000</xdr:rowOff>
        </xdr:from>
        <xdr:to>
          <xdr:col>37</xdr:col>
          <xdr:colOff>152400</xdr:colOff>
          <xdr:row>55</xdr:row>
          <xdr:rowOff>69850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54</xdr:row>
          <xdr:rowOff>127000</xdr:rowOff>
        </xdr:from>
        <xdr:to>
          <xdr:col>40</xdr:col>
          <xdr:colOff>152400</xdr:colOff>
          <xdr:row>56</xdr:row>
          <xdr:rowOff>69850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152400</xdr:colOff>
          <xdr:row>53</xdr:row>
          <xdr:rowOff>127000</xdr:rowOff>
        </xdr:from>
        <xdr:to>
          <xdr:col>38</xdr:col>
          <xdr:colOff>152400</xdr:colOff>
          <xdr:row>55</xdr:row>
          <xdr:rowOff>69850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54</xdr:row>
          <xdr:rowOff>127000</xdr:rowOff>
        </xdr:from>
        <xdr:to>
          <xdr:col>41</xdr:col>
          <xdr:colOff>152400</xdr:colOff>
          <xdr:row>56</xdr:row>
          <xdr:rowOff>69850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37</xdr:col>
          <xdr:colOff>152400</xdr:colOff>
          <xdr:row>53</xdr:row>
          <xdr:rowOff>127000</xdr:rowOff>
        </xdr:from>
        <xdr:to>
          <xdr:col>39</xdr:col>
          <xdr:colOff>152400</xdr:colOff>
          <xdr:row>55</xdr:row>
          <xdr:rowOff>69850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54</xdr:row>
          <xdr:rowOff>127000</xdr:rowOff>
        </xdr:from>
        <xdr:to>
          <xdr:col>42</xdr:col>
          <xdr:colOff>152400</xdr:colOff>
          <xdr:row>56</xdr:row>
          <xdr:rowOff>69850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152400</xdr:colOff>
          <xdr:row>53</xdr:row>
          <xdr:rowOff>127000</xdr:rowOff>
        </xdr:from>
        <xdr:to>
          <xdr:col>40</xdr:col>
          <xdr:colOff>152400</xdr:colOff>
          <xdr:row>55</xdr:row>
          <xdr:rowOff>69850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152400</xdr:colOff>
          <xdr:row>53</xdr:row>
          <xdr:rowOff>127000</xdr:rowOff>
        </xdr:from>
        <xdr:to>
          <xdr:col>41</xdr:col>
          <xdr:colOff>152400</xdr:colOff>
          <xdr:row>55</xdr:row>
          <xdr:rowOff>69850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53</xdr:row>
          <xdr:rowOff>127000</xdr:rowOff>
        </xdr:from>
        <xdr:to>
          <xdr:col>42</xdr:col>
          <xdr:colOff>152400</xdr:colOff>
          <xdr:row>55</xdr:row>
          <xdr:rowOff>69850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53</xdr:row>
          <xdr:rowOff>127000</xdr:rowOff>
        </xdr:from>
        <xdr:to>
          <xdr:col>43</xdr:col>
          <xdr:colOff>152400</xdr:colOff>
          <xdr:row>55</xdr:row>
          <xdr:rowOff>69850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152400</xdr:colOff>
          <xdr:row>53</xdr:row>
          <xdr:rowOff>127000</xdr:rowOff>
        </xdr:from>
        <xdr:to>
          <xdr:col>44</xdr:col>
          <xdr:colOff>152400</xdr:colOff>
          <xdr:row>55</xdr:row>
          <xdr:rowOff>69850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40</xdr:col>
          <xdr:colOff>152400</xdr:colOff>
          <xdr:row>55</xdr:row>
          <xdr:rowOff>127000</xdr:rowOff>
        </xdr:from>
        <xdr:to>
          <xdr:col>42</xdr:col>
          <xdr:colOff>152400</xdr:colOff>
          <xdr:row>57</xdr:row>
          <xdr:rowOff>69850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54</xdr:row>
          <xdr:rowOff>127000</xdr:rowOff>
        </xdr:from>
        <xdr:to>
          <xdr:col>43</xdr:col>
          <xdr:colOff>152400</xdr:colOff>
          <xdr:row>56</xdr:row>
          <xdr:rowOff>69850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152400</xdr:colOff>
          <xdr:row>53</xdr:row>
          <xdr:rowOff>127000</xdr:rowOff>
        </xdr:from>
        <xdr:to>
          <xdr:col>45</xdr:col>
          <xdr:colOff>0</xdr:colOff>
          <xdr:row>55</xdr:row>
          <xdr:rowOff>69850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152400</xdr:colOff>
          <xdr:row>55</xdr:row>
          <xdr:rowOff>127000</xdr:rowOff>
        </xdr:from>
        <xdr:to>
          <xdr:col>43</xdr:col>
          <xdr:colOff>152400</xdr:colOff>
          <xdr:row>57</xdr:row>
          <xdr:rowOff>69850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152400</xdr:colOff>
          <xdr:row>55</xdr:row>
          <xdr:rowOff>127000</xdr:rowOff>
        </xdr:from>
        <xdr:to>
          <xdr:col>44</xdr:col>
          <xdr:colOff>152400</xdr:colOff>
          <xdr:row>57</xdr:row>
          <xdr:rowOff>69850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42</xdr:col>
          <xdr:colOff>152400</xdr:colOff>
          <xdr:row>54</xdr:row>
          <xdr:rowOff>127000</xdr:rowOff>
        </xdr:from>
        <xdr:to>
          <xdr:col>44</xdr:col>
          <xdr:colOff>152400</xdr:colOff>
          <xdr:row>56</xdr:row>
          <xdr:rowOff>69850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152400</xdr:colOff>
          <xdr:row>54</xdr:row>
          <xdr:rowOff>127000</xdr:rowOff>
        </xdr:from>
        <xdr:to>
          <xdr:col>45</xdr:col>
          <xdr:colOff>0</xdr:colOff>
          <xdr:row>56</xdr:row>
          <xdr:rowOff>69850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43</xdr:col>
          <xdr:colOff>152400</xdr:colOff>
          <xdr:row>55</xdr:row>
          <xdr:rowOff>127000</xdr:rowOff>
        </xdr:from>
        <xdr:to>
          <xdr:col>45</xdr:col>
          <xdr:colOff>0</xdr:colOff>
          <xdr:row>57</xdr:row>
          <xdr:rowOff>69850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165100</xdr:colOff>
          <xdr:row>4</xdr:row>
          <xdr:rowOff>50800</xdr:rowOff>
        </xdr:from>
        <xdr:to>
          <xdr:col>44</xdr:col>
          <xdr:colOff>107950</xdr:colOff>
          <xdr:row>7</xdr:row>
          <xdr:rowOff>127000</xdr:rowOff>
        </xdr:to>
        <xdr:sp macro="" textlink="">
          <xdr:nvSpPr>
            <xdr:cNvPr id="1111" name="Group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22860" rIns="0" bIns="0" anchor="t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Translation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88900</xdr:colOff>
          <xdr:row>4</xdr:row>
          <xdr:rowOff>165100</xdr:rowOff>
        </xdr:from>
        <xdr:to>
          <xdr:col>43</xdr:col>
          <xdr:colOff>152400</xdr:colOff>
          <xdr:row>6</xdr:row>
          <xdr:rowOff>31750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English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88900</xdr:colOff>
          <xdr:row>6</xdr:row>
          <xdr:rowOff>19050</xdr:rowOff>
        </xdr:from>
        <xdr:to>
          <xdr:col>43</xdr:col>
          <xdr:colOff>127000</xdr:colOff>
          <xdr:row>7</xdr:row>
          <xdr:rowOff>76200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German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23</xdr:row>
          <xdr:rowOff>133350</xdr:rowOff>
        </xdr:from>
        <xdr:to>
          <xdr:col>2</xdr:col>
          <xdr:colOff>114300</xdr:colOff>
          <xdr:row>25</xdr:row>
          <xdr:rowOff>31750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24</xdr:row>
          <xdr:rowOff>133350</xdr:rowOff>
        </xdr:from>
        <xdr:to>
          <xdr:col>16</xdr:col>
          <xdr:colOff>107950</xdr:colOff>
          <xdr:row>26</xdr:row>
          <xdr:rowOff>31750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146050</xdr:colOff>
          <xdr:row>25</xdr:row>
          <xdr:rowOff>127000</xdr:rowOff>
        </xdr:from>
        <xdr:to>
          <xdr:col>16</xdr:col>
          <xdr:colOff>107950</xdr:colOff>
          <xdr:row>27</xdr:row>
          <xdr:rowOff>19050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25</xdr:row>
          <xdr:rowOff>127000</xdr:rowOff>
        </xdr:from>
        <xdr:to>
          <xdr:col>2</xdr:col>
          <xdr:colOff>114300</xdr:colOff>
          <xdr:row>27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24</xdr:row>
          <xdr:rowOff>133350</xdr:rowOff>
        </xdr:from>
        <xdr:to>
          <xdr:col>2</xdr:col>
          <xdr:colOff>114300</xdr:colOff>
          <xdr:row>26</xdr:row>
          <xdr:rowOff>31750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23</xdr:row>
          <xdr:rowOff>133350</xdr:rowOff>
        </xdr:from>
        <xdr:to>
          <xdr:col>31</xdr:col>
          <xdr:colOff>152400</xdr:colOff>
          <xdr:row>25</xdr:row>
          <xdr:rowOff>31750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24</xdr:row>
          <xdr:rowOff>133350</xdr:rowOff>
        </xdr:from>
        <xdr:to>
          <xdr:col>31</xdr:col>
          <xdr:colOff>152400</xdr:colOff>
          <xdr:row>26</xdr:row>
          <xdr:rowOff>31750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25</xdr:row>
          <xdr:rowOff>133350</xdr:rowOff>
        </xdr:from>
        <xdr:to>
          <xdr:col>31</xdr:col>
          <xdr:colOff>152400</xdr:colOff>
          <xdr:row>27</xdr:row>
          <xdr:rowOff>31750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53</xdr:row>
          <xdr:rowOff>184150</xdr:rowOff>
        </xdr:from>
        <xdr:to>
          <xdr:col>22</xdr:col>
          <xdr:colOff>114300</xdr:colOff>
          <xdr:row>55</xdr:row>
          <xdr:rowOff>19050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54</xdr:row>
          <xdr:rowOff>171450</xdr:rowOff>
        </xdr:from>
        <xdr:to>
          <xdr:col>22</xdr:col>
          <xdr:colOff>114300</xdr:colOff>
          <xdr:row>56</xdr:row>
          <xdr:rowOff>12700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55</xdr:row>
          <xdr:rowOff>171450</xdr:rowOff>
        </xdr:from>
        <xdr:to>
          <xdr:col>22</xdr:col>
          <xdr:colOff>114300</xdr:colOff>
          <xdr:row>57</xdr:row>
          <xdr:rowOff>12700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53</xdr:row>
          <xdr:rowOff>184150</xdr:rowOff>
        </xdr:from>
        <xdr:to>
          <xdr:col>23</xdr:col>
          <xdr:colOff>114300</xdr:colOff>
          <xdr:row>55</xdr:row>
          <xdr:rowOff>19050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54</xdr:row>
          <xdr:rowOff>184150</xdr:rowOff>
        </xdr:from>
        <xdr:to>
          <xdr:col>23</xdr:col>
          <xdr:colOff>114300</xdr:colOff>
          <xdr:row>56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55</xdr:row>
          <xdr:rowOff>171450</xdr:rowOff>
        </xdr:from>
        <xdr:to>
          <xdr:col>23</xdr:col>
          <xdr:colOff>114300</xdr:colOff>
          <xdr:row>57</xdr:row>
          <xdr:rowOff>12700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53</xdr:row>
          <xdr:rowOff>171450</xdr:rowOff>
        </xdr:from>
        <xdr:to>
          <xdr:col>25</xdr:col>
          <xdr:colOff>114300</xdr:colOff>
          <xdr:row>55</xdr:row>
          <xdr:rowOff>12700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54</xdr:row>
          <xdr:rowOff>184150</xdr:rowOff>
        </xdr:from>
        <xdr:to>
          <xdr:col>24</xdr:col>
          <xdr:colOff>114300</xdr:colOff>
          <xdr:row>56</xdr:row>
          <xdr:rowOff>19050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55</xdr:row>
          <xdr:rowOff>171450</xdr:rowOff>
        </xdr:from>
        <xdr:to>
          <xdr:col>24</xdr:col>
          <xdr:colOff>114300</xdr:colOff>
          <xdr:row>57</xdr:row>
          <xdr:rowOff>12700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53</xdr:row>
          <xdr:rowOff>171450</xdr:rowOff>
        </xdr:from>
        <xdr:to>
          <xdr:col>26</xdr:col>
          <xdr:colOff>114300</xdr:colOff>
          <xdr:row>55</xdr:row>
          <xdr:rowOff>12700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54</xdr:row>
          <xdr:rowOff>184150</xdr:rowOff>
        </xdr:from>
        <xdr:to>
          <xdr:col>26</xdr:col>
          <xdr:colOff>114300</xdr:colOff>
          <xdr:row>56</xdr:row>
          <xdr:rowOff>19050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55</xdr:row>
          <xdr:rowOff>171450</xdr:rowOff>
        </xdr:from>
        <xdr:to>
          <xdr:col>26</xdr:col>
          <xdr:colOff>114300</xdr:colOff>
          <xdr:row>57</xdr:row>
          <xdr:rowOff>12700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53</xdr:row>
          <xdr:rowOff>171450</xdr:rowOff>
        </xdr:from>
        <xdr:to>
          <xdr:col>27</xdr:col>
          <xdr:colOff>114300</xdr:colOff>
          <xdr:row>55</xdr:row>
          <xdr:rowOff>12700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54</xdr:row>
          <xdr:rowOff>184150</xdr:rowOff>
        </xdr:from>
        <xdr:to>
          <xdr:col>27</xdr:col>
          <xdr:colOff>114300</xdr:colOff>
          <xdr:row>56</xdr:row>
          <xdr:rowOff>19050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55</xdr:row>
          <xdr:rowOff>171450</xdr:rowOff>
        </xdr:from>
        <xdr:to>
          <xdr:col>27</xdr:col>
          <xdr:colOff>114300</xdr:colOff>
          <xdr:row>57</xdr:row>
          <xdr:rowOff>12700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53</xdr:row>
          <xdr:rowOff>171450</xdr:rowOff>
        </xdr:from>
        <xdr:to>
          <xdr:col>30</xdr:col>
          <xdr:colOff>114300</xdr:colOff>
          <xdr:row>55</xdr:row>
          <xdr:rowOff>12700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54</xdr:row>
          <xdr:rowOff>184150</xdr:rowOff>
        </xdr:from>
        <xdr:to>
          <xdr:col>30</xdr:col>
          <xdr:colOff>114300</xdr:colOff>
          <xdr:row>56</xdr:row>
          <xdr:rowOff>19050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152400</xdr:colOff>
          <xdr:row>55</xdr:row>
          <xdr:rowOff>184150</xdr:rowOff>
        </xdr:from>
        <xdr:to>
          <xdr:col>30</xdr:col>
          <xdr:colOff>114300</xdr:colOff>
          <xdr:row>57</xdr:row>
          <xdr:rowOff>19050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53</xdr:row>
          <xdr:rowOff>171450</xdr:rowOff>
        </xdr:from>
        <xdr:to>
          <xdr:col>31</xdr:col>
          <xdr:colOff>114300</xdr:colOff>
          <xdr:row>55</xdr:row>
          <xdr:rowOff>12700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54</xdr:row>
          <xdr:rowOff>184150</xdr:rowOff>
        </xdr:from>
        <xdr:to>
          <xdr:col>31</xdr:col>
          <xdr:colOff>114300</xdr:colOff>
          <xdr:row>56</xdr:row>
          <xdr:rowOff>19050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55</xdr:row>
          <xdr:rowOff>184150</xdr:rowOff>
        </xdr:from>
        <xdr:to>
          <xdr:col>31</xdr:col>
          <xdr:colOff>114300</xdr:colOff>
          <xdr:row>57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32</xdr:col>
      <xdr:colOff>152401</xdr:colOff>
      <xdr:row>0</xdr:row>
      <xdr:rowOff>206545</xdr:rowOff>
    </xdr:from>
    <xdr:to>
      <xdr:col>43</xdr:col>
      <xdr:colOff>95250</xdr:colOff>
      <xdr:row>0</xdr:row>
      <xdr:rowOff>539615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206545"/>
          <a:ext cx="1933574" cy="333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3</xdr:row>
          <xdr:rowOff>69850</xdr:rowOff>
        </xdr:from>
        <xdr:to>
          <xdr:col>20</xdr:col>
          <xdr:colOff>133350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6</xdr:row>
          <xdr:rowOff>0</xdr:rowOff>
        </xdr:from>
        <xdr:to>
          <xdr:col>20</xdr:col>
          <xdr:colOff>133350</xdr:colOff>
          <xdr:row>14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10</xdr:row>
          <xdr:rowOff>0</xdr:rowOff>
        </xdr:from>
        <xdr:to>
          <xdr:col>20</xdr:col>
          <xdr:colOff>133350</xdr:colOff>
          <xdr:row>18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14</xdr:row>
          <xdr:rowOff>0</xdr:rowOff>
        </xdr:from>
        <xdr:to>
          <xdr:col>20</xdr:col>
          <xdr:colOff>133350</xdr:colOff>
          <xdr:row>22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18</xdr:row>
          <xdr:rowOff>0</xdr:rowOff>
        </xdr:from>
        <xdr:to>
          <xdr:col>20</xdr:col>
          <xdr:colOff>133350</xdr:colOff>
          <xdr:row>26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22</xdr:row>
          <xdr:rowOff>0</xdr:rowOff>
        </xdr:from>
        <xdr:to>
          <xdr:col>20</xdr:col>
          <xdr:colOff>133350</xdr:colOff>
          <xdr:row>30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26</xdr:row>
          <xdr:rowOff>0</xdr:rowOff>
        </xdr:from>
        <xdr:to>
          <xdr:col>20</xdr:col>
          <xdr:colOff>133350</xdr:colOff>
          <xdr:row>34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30</xdr:row>
          <xdr:rowOff>0</xdr:rowOff>
        </xdr:from>
        <xdr:to>
          <xdr:col>20</xdr:col>
          <xdr:colOff>133350</xdr:colOff>
          <xdr:row>38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34</xdr:row>
          <xdr:rowOff>0</xdr:rowOff>
        </xdr:from>
        <xdr:to>
          <xdr:col>20</xdr:col>
          <xdr:colOff>133350</xdr:colOff>
          <xdr:row>42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38</xdr:row>
          <xdr:rowOff>0</xdr:rowOff>
        </xdr:from>
        <xdr:to>
          <xdr:col>20</xdr:col>
          <xdr:colOff>133350</xdr:colOff>
          <xdr:row>46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42</xdr:row>
          <xdr:rowOff>0</xdr:rowOff>
        </xdr:from>
        <xdr:to>
          <xdr:col>20</xdr:col>
          <xdr:colOff>133350</xdr:colOff>
          <xdr:row>50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46</xdr:row>
          <xdr:rowOff>0</xdr:rowOff>
        </xdr:from>
        <xdr:to>
          <xdr:col>20</xdr:col>
          <xdr:colOff>133350</xdr:colOff>
          <xdr:row>54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</xdr:row>
          <xdr:rowOff>0</xdr:rowOff>
        </xdr:from>
        <xdr:to>
          <xdr:col>2</xdr:col>
          <xdr:colOff>88900</xdr:colOff>
          <xdr:row>12</xdr:row>
          <xdr:rowOff>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8</xdr:row>
          <xdr:rowOff>0</xdr:rowOff>
        </xdr:from>
        <xdr:to>
          <xdr:col>2</xdr:col>
          <xdr:colOff>88900</xdr:colOff>
          <xdr:row>15</xdr:row>
          <xdr:rowOff>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11</xdr:row>
          <xdr:rowOff>0</xdr:rowOff>
        </xdr:from>
        <xdr:to>
          <xdr:col>2</xdr:col>
          <xdr:colOff>88900</xdr:colOff>
          <xdr:row>18</xdr:row>
          <xdr:rowOff>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14</xdr:row>
          <xdr:rowOff>0</xdr:rowOff>
        </xdr:from>
        <xdr:to>
          <xdr:col>2</xdr:col>
          <xdr:colOff>88900</xdr:colOff>
          <xdr:row>21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17</xdr:row>
          <xdr:rowOff>0</xdr:rowOff>
        </xdr:from>
        <xdr:to>
          <xdr:col>2</xdr:col>
          <xdr:colOff>88900</xdr:colOff>
          <xdr:row>24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20</xdr:row>
          <xdr:rowOff>0</xdr:rowOff>
        </xdr:from>
        <xdr:to>
          <xdr:col>2</xdr:col>
          <xdr:colOff>88900</xdr:colOff>
          <xdr:row>27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35</xdr:row>
          <xdr:rowOff>0</xdr:rowOff>
        </xdr:from>
        <xdr:to>
          <xdr:col>2</xdr:col>
          <xdr:colOff>95250</xdr:colOff>
          <xdr:row>42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23</xdr:row>
          <xdr:rowOff>0</xdr:rowOff>
        </xdr:from>
        <xdr:to>
          <xdr:col>2</xdr:col>
          <xdr:colOff>95250</xdr:colOff>
          <xdr:row>30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26</xdr:row>
          <xdr:rowOff>0</xdr:rowOff>
        </xdr:from>
        <xdr:to>
          <xdr:col>2</xdr:col>
          <xdr:colOff>95250</xdr:colOff>
          <xdr:row>33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29</xdr:row>
          <xdr:rowOff>0</xdr:rowOff>
        </xdr:from>
        <xdr:to>
          <xdr:col>2</xdr:col>
          <xdr:colOff>95250</xdr:colOff>
          <xdr:row>36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32</xdr:row>
          <xdr:rowOff>0</xdr:rowOff>
        </xdr:from>
        <xdr:to>
          <xdr:col>2</xdr:col>
          <xdr:colOff>95250</xdr:colOff>
          <xdr:row>39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38</xdr:row>
          <xdr:rowOff>0</xdr:rowOff>
        </xdr:from>
        <xdr:to>
          <xdr:col>2</xdr:col>
          <xdr:colOff>95250</xdr:colOff>
          <xdr:row>45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41</xdr:row>
          <xdr:rowOff>0</xdr:rowOff>
        </xdr:from>
        <xdr:to>
          <xdr:col>2</xdr:col>
          <xdr:colOff>165100</xdr:colOff>
          <xdr:row>48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44</xdr:row>
          <xdr:rowOff>0</xdr:rowOff>
        </xdr:from>
        <xdr:to>
          <xdr:col>2</xdr:col>
          <xdr:colOff>165100</xdr:colOff>
          <xdr:row>51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47</xdr:row>
          <xdr:rowOff>0</xdr:rowOff>
        </xdr:from>
        <xdr:to>
          <xdr:col>2</xdr:col>
          <xdr:colOff>165100</xdr:colOff>
          <xdr:row>54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50</xdr:row>
          <xdr:rowOff>0</xdr:rowOff>
        </xdr:from>
        <xdr:to>
          <xdr:col>2</xdr:col>
          <xdr:colOff>165100</xdr:colOff>
          <xdr:row>57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53</xdr:row>
          <xdr:rowOff>19050</xdr:rowOff>
        </xdr:from>
        <xdr:to>
          <xdr:col>2</xdr:col>
          <xdr:colOff>127000</xdr:colOff>
          <xdr:row>59</xdr:row>
          <xdr:rowOff>12700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111</xdr:row>
          <xdr:rowOff>152400</xdr:rowOff>
        </xdr:from>
        <xdr:to>
          <xdr:col>37</xdr:col>
          <xdr:colOff>146050</xdr:colOff>
          <xdr:row>113</xdr:row>
          <xdr:rowOff>19050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113</xdr:row>
          <xdr:rowOff>133350</xdr:rowOff>
        </xdr:from>
        <xdr:to>
          <xdr:col>37</xdr:col>
          <xdr:colOff>146050</xdr:colOff>
          <xdr:row>115</xdr:row>
          <xdr:rowOff>31750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112</xdr:row>
          <xdr:rowOff>133350</xdr:rowOff>
        </xdr:from>
        <xdr:to>
          <xdr:col>37</xdr:col>
          <xdr:colOff>146050</xdr:colOff>
          <xdr:row>114</xdr:row>
          <xdr:rowOff>31750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56</xdr:row>
          <xdr:rowOff>19050</xdr:rowOff>
        </xdr:from>
        <xdr:to>
          <xdr:col>2</xdr:col>
          <xdr:colOff>127000</xdr:colOff>
          <xdr:row>62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59</xdr:row>
          <xdr:rowOff>19050</xdr:rowOff>
        </xdr:from>
        <xdr:to>
          <xdr:col>2</xdr:col>
          <xdr:colOff>127000</xdr:colOff>
          <xdr:row>65</xdr:row>
          <xdr:rowOff>12700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62</xdr:row>
          <xdr:rowOff>19050</xdr:rowOff>
        </xdr:from>
        <xdr:to>
          <xdr:col>2</xdr:col>
          <xdr:colOff>127000</xdr:colOff>
          <xdr:row>68</xdr:row>
          <xdr:rowOff>12700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65</xdr:row>
          <xdr:rowOff>12700</xdr:rowOff>
        </xdr:from>
        <xdr:to>
          <xdr:col>2</xdr:col>
          <xdr:colOff>127000</xdr:colOff>
          <xdr:row>71</xdr:row>
          <xdr:rowOff>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68</xdr:row>
          <xdr:rowOff>12700</xdr:rowOff>
        </xdr:from>
        <xdr:to>
          <xdr:col>2</xdr:col>
          <xdr:colOff>127000</xdr:colOff>
          <xdr:row>74</xdr:row>
          <xdr:rowOff>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71</xdr:row>
          <xdr:rowOff>12700</xdr:rowOff>
        </xdr:from>
        <xdr:to>
          <xdr:col>2</xdr:col>
          <xdr:colOff>127000</xdr:colOff>
          <xdr:row>77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74</xdr:row>
          <xdr:rowOff>12700</xdr:rowOff>
        </xdr:from>
        <xdr:to>
          <xdr:col>2</xdr:col>
          <xdr:colOff>127000</xdr:colOff>
          <xdr:row>80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88900</xdr:colOff>
          <xdr:row>0</xdr:row>
          <xdr:rowOff>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95250</xdr:colOff>
          <xdr:row>0</xdr:row>
          <xdr:rowOff>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165100</xdr:colOff>
          <xdr:row>0</xdr:row>
          <xdr:rowOff>0</xdr:rowOff>
        </xdr:to>
        <xdr:sp macro="" textlink=""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165100</xdr:colOff>
          <xdr:row>0</xdr:row>
          <xdr:rowOff>0</xdr:rowOff>
        </xdr:to>
        <xdr:sp macro="" textlink=""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165100</xdr:colOff>
          <xdr:row>0</xdr:row>
          <xdr:rowOff>0</xdr:rowOff>
        </xdr:to>
        <xdr:sp macro="" textlink=""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165100</xdr:colOff>
          <xdr:row>0</xdr:row>
          <xdr:rowOff>0</xdr:rowOff>
        </xdr:to>
        <xdr:sp macro="" textlink=""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88900</xdr:colOff>
          <xdr:row>0</xdr:row>
          <xdr:rowOff>0</xdr:rowOff>
        </xdr:from>
        <xdr:to>
          <xdr:col>2</xdr:col>
          <xdr:colOff>165100</xdr:colOff>
          <xdr:row>0</xdr:row>
          <xdr:rowOff>0</xdr:rowOff>
        </xdr:to>
        <xdr:sp macro="" textlink=""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45</xdr:row>
          <xdr:rowOff>152400</xdr:rowOff>
        </xdr:from>
        <xdr:to>
          <xdr:col>37</xdr:col>
          <xdr:colOff>146050</xdr:colOff>
          <xdr:row>47</xdr:row>
          <xdr:rowOff>19050</xdr:rowOff>
        </xdr:to>
        <xdr:sp macro="" textlink=""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47</xdr:row>
          <xdr:rowOff>133350</xdr:rowOff>
        </xdr:from>
        <xdr:to>
          <xdr:col>37</xdr:col>
          <xdr:colOff>146050</xdr:colOff>
          <xdr:row>49</xdr:row>
          <xdr:rowOff>31750</xdr:rowOff>
        </xdr:to>
        <xdr:sp macro="" textlink=""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35</xdr:col>
          <xdr:colOff>146050</xdr:colOff>
          <xdr:row>46</xdr:row>
          <xdr:rowOff>133350</xdr:rowOff>
        </xdr:from>
        <xdr:to>
          <xdr:col>37</xdr:col>
          <xdr:colOff>146050</xdr:colOff>
          <xdr:row>48</xdr:row>
          <xdr:rowOff>31750</xdr:rowOff>
        </xdr:to>
        <xdr:sp macro="" textlink=""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133350</xdr:colOff>
          <xdr:row>0</xdr:row>
          <xdr:rowOff>0</xdr:rowOff>
        </xdr:from>
        <xdr:to>
          <xdr:col>20</xdr:col>
          <xdr:colOff>133350</xdr:colOff>
          <xdr:row>0</xdr:row>
          <xdr:rowOff>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0.xml"/><Relationship Id="rId13" Type="http://schemas.openxmlformats.org/officeDocument/2006/relationships/ctrlProp" Target="../ctrlProps/ctrlProp125.xml"/><Relationship Id="rId18" Type="http://schemas.openxmlformats.org/officeDocument/2006/relationships/ctrlProp" Target="../ctrlProps/ctrlProp130.xml"/><Relationship Id="rId26" Type="http://schemas.openxmlformats.org/officeDocument/2006/relationships/ctrlProp" Target="../ctrlProps/ctrlProp138.xml"/><Relationship Id="rId39" Type="http://schemas.openxmlformats.org/officeDocument/2006/relationships/ctrlProp" Target="../ctrlProps/ctrlProp151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33.xml"/><Relationship Id="rId34" Type="http://schemas.openxmlformats.org/officeDocument/2006/relationships/ctrlProp" Target="../ctrlProps/ctrlProp146.xml"/><Relationship Id="rId42" Type="http://schemas.openxmlformats.org/officeDocument/2006/relationships/ctrlProp" Target="../ctrlProps/ctrlProp154.xml"/><Relationship Id="rId7" Type="http://schemas.openxmlformats.org/officeDocument/2006/relationships/ctrlProp" Target="../ctrlProps/ctrlProp119.xml"/><Relationship Id="rId12" Type="http://schemas.openxmlformats.org/officeDocument/2006/relationships/ctrlProp" Target="../ctrlProps/ctrlProp124.xml"/><Relationship Id="rId17" Type="http://schemas.openxmlformats.org/officeDocument/2006/relationships/ctrlProp" Target="../ctrlProps/ctrlProp129.xml"/><Relationship Id="rId25" Type="http://schemas.openxmlformats.org/officeDocument/2006/relationships/ctrlProp" Target="../ctrlProps/ctrlProp137.xml"/><Relationship Id="rId33" Type="http://schemas.openxmlformats.org/officeDocument/2006/relationships/ctrlProp" Target="../ctrlProps/ctrlProp145.xml"/><Relationship Id="rId38" Type="http://schemas.openxmlformats.org/officeDocument/2006/relationships/ctrlProp" Target="../ctrlProps/ctrlProp15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8.xml"/><Relationship Id="rId20" Type="http://schemas.openxmlformats.org/officeDocument/2006/relationships/ctrlProp" Target="../ctrlProps/ctrlProp132.xml"/><Relationship Id="rId29" Type="http://schemas.openxmlformats.org/officeDocument/2006/relationships/ctrlProp" Target="../ctrlProps/ctrlProp141.xml"/><Relationship Id="rId41" Type="http://schemas.openxmlformats.org/officeDocument/2006/relationships/ctrlProp" Target="../ctrlProps/ctrlProp15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8.xml"/><Relationship Id="rId11" Type="http://schemas.openxmlformats.org/officeDocument/2006/relationships/ctrlProp" Target="../ctrlProps/ctrlProp123.xml"/><Relationship Id="rId24" Type="http://schemas.openxmlformats.org/officeDocument/2006/relationships/ctrlProp" Target="../ctrlProps/ctrlProp136.xml"/><Relationship Id="rId32" Type="http://schemas.openxmlformats.org/officeDocument/2006/relationships/ctrlProp" Target="../ctrlProps/ctrlProp144.xml"/><Relationship Id="rId37" Type="http://schemas.openxmlformats.org/officeDocument/2006/relationships/ctrlProp" Target="../ctrlProps/ctrlProp149.xml"/><Relationship Id="rId40" Type="http://schemas.openxmlformats.org/officeDocument/2006/relationships/ctrlProp" Target="../ctrlProps/ctrlProp152.xml"/><Relationship Id="rId5" Type="http://schemas.openxmlformats.org/officeDocument/2006/relationships/ctrlProp" Target="../ctrlProps/ctrlProp117.xml"/><Relationship Id="rId15" Type="http://schemas.openxmlformats.org/officeDocument/2006/relationships/ctrlProp" Target="../ctrlProps/ctrlProp127.xml"/><Relationship Id="rId23" Type="http://schemas.openxmlformats.org/officeDocument/2006/relationships/ctrlProp" Target="../ctrlProps/ctrlProp135.xml"/><Relationship Id="rId28" Type="http://schemas.openxmlformats.org/officeDocument/2006/relationships/ctrlProp" Target="../ctrlProps/ctrlProp140.xml"/><Relationship Id="rId36" Type="http://schemas.openxmlformats.org/officeDocument/2006/relationships/ctrlProp" Target="../ctrlProps/ctrlProp148.xml"/><Relationship Id="rId10" Type="http://schemas.openxmlformats.org/officeDocument/2006/relationships/ctrlProp" Target="../ctrlProps/ctrlProp122.xml"/><Relationship Id="rId19" Type="http://schemas.openxmlformats.org/officeDocument/2006/relationships/ctrlProp" Target="../ctrlProps/ctrlProp131.xml"/><Relationship Id="rId31" Type="http://schemas.openxmlformats.org/officeDocument/2006/relationships/ctrlProp" Target="../ctrlProps/ctrlProp143.xml"/><Relationship Id="rId4" Type="http://schemas.openxmlformats.org/officeDocument/2006/relationships/ctrlProp" Target="../ctrlProps/ctrlProp116.xml"/><Relationship Id="rId9" Type="http://schemas.openxmlformats.org/officeDocument/2006/relationships/ctrlProp" Target="../ctrlProps/ctrlProp121.xml"/><Relationship Id="rId14" Type="http://schemas.openxmlformats.org/officeDocument/2006/relationships/ctrlProp" Target="../ctrlProps/ctrlProp126.xml"/><Relationship Id="rId22" Type="http://schemas.openxmlformats.org/officeDocument/2006/relationships/ctrlProp" Target="../ctrlProps/ctrlProp134.xml"/><Relationship Id="rId27" Type="http://schemas.openxmlformats.org/officeDocument/2006/relationships/ctrlProp" Target="../ctrlProps/ctrlProp139.xml"/><Relationship Id="rId30" Type="http://schemas.openxmlformats.org/officeDocument/2006/relationships/ctrlProp" Target="../ctrlProps/ctrlProp142.xml"/><Relationship Id="rId35" Type="http://schemas.openxmlformats.org/officeDocument/2006/relationships/ctrlProp" Target="../ctrlProps/ctrlProp14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9.xml"/><Relationship Id="rId13" Type="http://schemas.openxmlformats.org/officeDocument/2006/relationships/ctrlProp" Target="../ctrlProps/ctrlProp164.xml"/><Relationship Id="rId18" Type="http://schemas.openxmlformats.org/officeDocument/2006/relationships/ctrlProp" Target="../ctrlProps/ctrlProp169.xml"/><Relationship Id="rId26" Type="http://schemas.openxmlformats.org/officeDocument/2006/relationships/ctrlProp" Target="../ctrlProps/ctrlProp17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72.xml"/><Relationship Id="rId34" Type="http://schemas.openxmlformats.org/officeDocument/2006/relationships/ctrlProp" Target="../ctrlProps/ctrlProp185.xml"/><Relationship Id="rId7" Type="http://schemas.openxmlformats.org/officeDocument/2006/relationships/ctrlProp" Target="../ctrlProps/ctrlProp158.xml"/><Relationship Id="rId12" Type="http://schemas.openxmlformats.org/officeDocument/2006/relationships/ctrlProp" Target="../ctrlProps/ctrlProp163.xml"/><Relationship Id="rId17" Type="http://schemas.openxmlformats.org/officeDocument/2006/relationships/ctrlProp" Target="../ctrlProps/ctrlProp168.xml"/><Relationship Id="rId25" Type="http://schemas.openxmlformats.org/officeDocument/2006/relationships/ctrlProp" Target="../ctrlProps/ctrlProp176.xml"/><Relationship Id="rId33" Type="http://schemas.openxmlformats.org/officeDocument/2006/relationships/ctrlProp" Target="../ctrlProps/ctrlProp18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67.xml"/><Relationship Id="rId20" Type="http://schemas.openxmlformats.org/officeDocument/2006/relationships/ctrlProp" Target="../ctrlProps/ctrlProp171.xml"/><Relationship Id="rId29" Type="http://schemas.openxmlformats.org/officeDocument/2006/relationships/ctrlProp" Target="../ctrlProps/ctrlProp18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7.xml"/><Relationship Id="rId11" Type="http://schemas.openxmlformats.org/officeDocument/2006/relationships/ctrlProp" Target="../ctrlProps/ctrlProp162.xml"/><Relationship Id="rId24" Type="http://schemas.openxmlformats.org/officeDocument/2006/relationships/ctrlProp" Target="../ctrlProps/ctrlProp175.xml"/><Relationship Id="rId32" Type="http://schemas.openxmlformats.org/officeDocument/2006/relationships/ctrlProp" Target="../ctrlProps/ctrlProp183.xml"/><Relationship Id="rId37" Type="http://schemas.openxmlformats.org/officeDocument/2006/relationships/ctrlProp" Target="../ctrlProps/ctrlProp188.xml"/><Relationship Id="rId5" Type="http://schemas.openxmlformats.org/officeDocument/2006/relationships/ctrlProp" Target="../ctrlProps/ctrlProp156.xml"/><Relationship Id="rId15" Type="http://schemas.openxmlformats.org/officeDocument/2006/relationships/ctrlProp" Target="../ctrlProps/ctrlProp166.xml"/><Relationship Id="rId23" Type="http://schemas.openxmlformats.org/officeDocument/2006/relationships/ctrlProp" Target="../ctrlProps/ctrlProp174.xml"/><Relationship Id="rId28" Type="http://schemas.openxmlformats.org/officeDocument/2006/relationships/ctrlProp" Target="../ctrlProps/ctrlProp179.xml"/><Relationship Id="rId36" Type="http://schemas.openxmlformats.org/officeDocument/2006/relationships/ctrlProp" Target="../ctrlProps/ctrlProp187.xml"/><Relationship Id="rId10" Type="http://schemas.openxmlformats.org/officeDocument/2006/relationships/ctrlProp" Target="../ctrlProps/ctrlProp161.xml"/><Relationship Id="rId19" Type="http://schemas.openxmlformats.org/officeDocument/2006/relationships/ctrlProp" Target="../ctrlProps/ctrlProp170.xml"/><Relationship Id="rId31" Type="http://schemas.openxmlformats.org/officeDocument/2006/relationships/ctrlProp" Target="../ctrlProps/ctrlProp182.xml"/><Relationship Id="rId4" Type="http://schemas.openxmlformats.org/officeDocument/2006/relationships/ctrlProp" Target="../ctrlProps/ctrlProp155.xml"/><Relationship Id="rId9" Type="http://schemas.openxmlformats.org/officeDocument/2006/relationships/ctrlProp" Target="../ctrlProps/ctrlProp160.xml"/><Relationship Id="rId14" Type="http://schemas.openxmlformats.org/officeDocument/2006/relationships/ctrlProp" Target="../ctrlProps/ctrlProp165.xml"/><Relationship Id="rId22" Type="http://schemas.openxmlformats.org/officeDocument/2006/relationships/ctrlProp" Target="../ctrlProps/ctrlProp173.xml"/><Relationship Id="rId27" Type="http://schemas.openxmlformats.org/officeDocument/2006/relationships/ctrlProp" Target="../ctrlProps/ctrlProp178.xml"/><Relationship Id="rId30" Type="http://schemas.openxmlformats.org/officeDocument/2006/relationships/ctrlProp" Target="../ctrlProps/ctrlProp181.xml"/><Relationship Id="rId35" Type="http://schemas.openxmlformats.org/officeDocument/2006/relationships/ctrlProp" Target="../ctrlProps/ctrlProp18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DB165"/>
  <sheetViews>
    <sheetView view="pageLayout" zoomScaleNormal="100" workbookViewId="0">
      <selection activeCell="AB75" sqref="AB75"/>
    </sheetView>
  </sheetViews>
  <sheetFormatPr baseColWidth="10" defaultRowHeight="12.5" x14ac:dyDescent="0.25"/>
  <cols>
    <col min="1" max="1" width="1.453125" customWidth="1"/>
    <col min="2" max="16" width="2.54296875" customWidth="1"/>
    <col min="17" max="17" width="5.7265625" customWidth="1"/>
    <col min="18" max="45" width="2.54296875" customWidth="1"/>
    <col min="46" max="46" width="0.7265625" customWidth="1"/>
  </cols>
  <sheetData>
    <row r="1" spans="1:106" ht="61.5" customHeight="1" x14ac:dyDescent="0.25">
      <c r="A1" s="77" t="s">
        <v>32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9">
        <v>1</v>
      </c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80"/>
    </row>
    <row r="2" spans="1:106" ht="13" customHeight="1" x14ac:dyDescent="0.25">
      <c r="A2" s="118" t="str">
        <f>IF(AF1=1,"Cover Sheet","Deckblatt")</f>
        <v>Cover Sheet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20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</row>
    <row r="3" spans="1:106" ht="13" customHeight="1" x14ac:dyDescent="0.25">
      <c r="A3" s="55"/>
      <c r="B3" s="23"/>
      <c r="C3" s="23"/>
      <c r="D3" s="56">
        <v>1</v>
      </c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57"/>
      <c r="AR3" s="121"/>
      <c r="AS3" s="122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</row>
    <row r="4" spans="1:106" ht="6" customHeight="1" x14ac:dyDescent="0.25">
      <c r="A4" s="55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58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</row>
    <row r="5" spans="1:106" ht="15" customHeight="1" x14ac:dyDescent="0.25">
      <c r="A5" s="59"/>
      <c r="B5" s="9" t="str">
        <f>IF(AF1=1,"Sender","Absender")</f>
        <v>Sender</v>
      </c>
      <c r="C5" s="9"/>
      <c r="D5" s="9"/>
      <c r="E5" s="9"/>
      <c r="F5" s="9"/>
      <c r="G5" s="60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61" t="str">
        <f>IF(AF1=1,"Initial sample inspection report","Erstmusterprüfbericht")</f>
        <v>Initial sample inspection report</v>
      </c>
      <c r="Y5" s="61"/>
      <c r="Z5" s="61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62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</row>
    <row r="6" spans="1:106" ht="13" customHeight="1" x14ac:dyDescent="0.25">
      <c r="A6" s="59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9"/>
      <c r="W6" s="9"/>
      <c r="X6" s="9" t="str">
        <f>IF(AF1=1,"Initial sample inspection","Erstbemusterung")</f>
        <v>Initial sample inspection</v>
      </c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62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</row>
    <row r="7" spans="1:106" ht="13" customHeight="1" x14ac:dyDescent="0.25">
      <c r="A7" s="59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9"/>
      <c r="W7" s="9"/>
      <c r="X7" s="9" t="str">
        <f>IF(AF1=1,"Subsequent sample inspection","Nachbemusterung")</f>
        <v>Subsequent sample inspection</v>
      </c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62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</row>
    <row r="8" spans="1:106" ht="13" customHeight="1" x14ac:dyDescent="0.25">
      <c r="A8" s="59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9"/>
      <c r="W8" s="9"/>
      <c r="X8" s="9" t="str">
        <f>IF(AF1=1,"New Part","Neuteil")</f>
        <v>New Part</v>
      </c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62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</row>
    <row r="9" spans="1:106" ht="13" customHeight="1" x14ac:dyDescent="0.25">
      <c r="A9" s="59"/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9"/>
      <c r="W9" s="9"/>
      <c r="X9" s="9" t="str">
        <f>IF(AF1=1,"Product modification","Produkt-Änderung")</f>
        <v>Product modification</v>
      </c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62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</row>
    <row r="10" spans="1:106" ht="13" customHeight="1" x14ac:dyDescent="0.25">
      <c r="A10" s="59"/>
      <c r="B10" s="126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9"/>
      <c r="W10" s="9"/>
      <c r="X10" s="9" t="str">
        <f>IF(AF1=1,"Production relocation","Produktionsverlagerung")</f>
        <v>Production relocation</v>
      </c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62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</row>
    <row r="11" spans="1:106" ht="13" customHeight="1" x14ac:dyDescent="0.25">
      <c r="A11" s="5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 t="str">
        <f>IF(AF1=1,"Change of production process","Änderung von Produktionsverfahren")</f>
        <v>Change of production process</v>
      </c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62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</row>
    <row r="12" spans="1:106" ht="13" customHeight="1" x14ac:dyDescent="0.25">
      <c r="A12" s="59"/>
      <c r="B12" s="9" t="str">
        <f>IF(AF1=1,"Recipient","Empfänger")</f>
        <v>Recipient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9"/>
      <c r="W12" s="9"/>
      <c r="X12" s="9" t="str">
        <f>IF(AF1=1,"Longer stoppage of production","Längeres Aussetzten der Fertigung")</f>
        <v>Longer stoppage of production</v>
      </c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62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</row>
    <row r="13" spans="1:106" ht="13" customHeight="1" x14ac:dyDescent="0.25">
      <c r="A13" s="59"/>
      <c r="B13" s="161" t="s">
        <v>31</v>
      </c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9"/>
      <c r="W13" s="9"/>
      <c r="X13" s="9" t="str">
        <f>IF(AF1=1,"New sub-supplier","Neuer Unterlieferant")</f>
        <v>New sub-supplier</v>
      </c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62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</row>
    <row r="14" spans="1:106" ht="13" customHeight="1" x14ac:dyDescent="0.25">
      <c r="A14" s="59"/>
      <c r="B14" s="161" t="s">
        <v>17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63"/>
      <c r="W14" s="9"/>
      <c r="X14" s="9" t="str">
        <f>IF(AF1=1,"Product with DwSpA","Produkt mit DmbA")</f>
        <v>Product with DwSpA</v>
      </c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62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</row>
    <row r="15" spans="1:106" ht="13" customHeight="1" x14ac:dyDescent="0.25">
      <c r="A15" s="59"/>
      <c r="B15" s="161" t="s">
        <v>29</v>
      </c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63"/>
      <c r="W15" s="9"/>
      <c r="X15" s="9" t="str">
        <f>IF(AF1=1,"Production / Inspection and Test Plan prepared","Fertigungs- / Prüfplan erstellt")</f>
        <v>Production / Inspection and Test Plan prepared</v>
      </c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62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</row>
    <row r="16" spans="1:106" ht="13" customHeight="1" x14ac:dyDescent="0.25">
      <c r="A16" s="59"/>
      <c r="B16" s="161" t="s">
        <v>30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63"/>
      <c r="W16" s="9"/>
      <c r="X16" s="9" t="str">
        <f>IF(AF1=1,"FMEA finished","FMEA durchgeführt")</f>
        <v>FMEA finished</v>
      </c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62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</row>
    <row r="17" spans="1:106" ht="15" customHeight="1" x14ac:dyDescent="0.25">
      <c r="A17" s="59"/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3"/>
      <c r="W17" s="9"/>
      <c r="X17" s="61" t="str">
        <f>IF(AF1=1,"inspection report, other samples","Prüfbericht, sonstiger Muster")</f>
        <v>inspection report, other samples</v>
      </c>
      <c r="Y17" s="61"/>
      <c r="Z17" s="61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62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</row>
    <row r="18" spans="1:106" ht="6" customHeight="1" x14ac:dyDescent="0.25">
      <c r="A18" s="5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2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58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</row>
    <row r="19" spans="1:106" ht="13" customHeight="1" x14ac:dyDescent="0.25">
      <c r="A19" s="123" t="str">
        <f>IF(AF1=1,"Appendices","Anlagen")</f>
        <v>Appendices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5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</row>
    <row r="20" spans="1:106" ht="13.5" customHeight="1" x14ac:dyDescent="0.25">
      <c r="A20" s="55"/>
      <c r="B20" s="23"/>
      <c r="C20" s="32" t="s">
        <v>0</v>
      </c>
      <c r="D20" s="33" t="str">
        <f>IF(AF1=1,"Dimensional Check","Maßprüfung")</f>
        <v>Dimensional Check</v>
      </c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32"/>
      <c r="Q20" s="32" t="s">
        <v>6</v>
      </c>
      <c r="R20" s="33" t="str">
        <f>IF(AF1=1,"EMV Test","EMV - Prüfung")</f>
        <v>EMV Test</v>
      </c>
      <c r="S20" s="3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32" t="s">
        <v>16</v>
      </c>
      <c r="AG20" s="33" t="str">
        <f>IF(AF1=1,"Inspection and Test Equipment List","Prüfmittelliste")</f>
        <v>Inspection and Test Equipment List</v>
      </c>
      <c r="AH20" s="66"/>
      <c r="AI20" s="66"/>
      <c r="AJ20" s="23"/>
      <c r="AK20" s="23"/>
      <c r="AL20" s="23"/>
      <c r="AM20" s="23"/>
      <c r="AN20" s="23"/>
      <c r="AO20" s="23"/>
      <c r="AP20" s="23"/>
      <c r="AQ20" s="23"/>
      <c r="AR20" s="23"/>
      <c r="AS20" s="58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</row>
    <row r="21" spans="1:106" ht="13" customHeight="1" x14ac:dyDescent="0.25">
      <c r="A21" s="55"/>
      <c r="B21" s="23"/>
      <c r="C21" s="32" t="s">
        <v>3</v>
      </c>
      <c r="D21" s="33" t="str">
        <f>IF(AF1=1,"Functional Test","Funktionsprüfung")</f>
        <v>Functional Test</v>
      </c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32"/>
      <c r="Q21" s="32" t="s">
        <v>8</v>
      </c>
      <c r="R21" s="33" t="str">
        <f>IF(AF1=1,"Reliability Test","Zuverlässigkeitsprüfung")</f>
        <v>Reliability Test</v>
      </c>
      <c r="S21" s="3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32" t="s">
        <v>21</v>
      </c>
      <c r="AG21" s="33" t="str">
        <f>IF(AF1=1,"Evidence of Inspection and Test Equipment Capability","Prüfmittelfähigkeitsnachweis")</f>
        <v>Evidence of Inspection and Test Equipment Capability</v>
      </c>
      <c r="AH21" s="66"/>
      <c r="AI21" s="66"/>
      <c r="AJ21" s="33"/>
      <c r="AK21" s="33"/>
      <c r="AL21" s="23"/>
      <c r="AM21" s="23"/>
      <c r="AN21" s="23"/>
      <c r="AO21" s="23"/>
      <c r="AP21" s="23"/>
      <c r="AQ21" s="23"/>
      <c r="AR21" s="23"/>
      <c r="AS21" s="58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</row>
    <row r="22" spans="1:106" ht="13" customHeight="1" x14ac:dyDescent="0.25">
      <c r="A22" s="55"/>
      <c r="B22" s="23"/>
      <c r="C22" s="32" t="s">
        <v>5</v>
      </c>
      <c r="D22" s="33" t="str">
        <f>IF(AF1=1,"Material Test","Werkstoffprüfung")</f>
        <v>Material Test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32"/>
      <c r="Q22" s="32" t="s">
        <v>10</v>
      </c>
      <c r="R22" s="33" t="str">
        <f>IF(AF1=1,"Design - FMEA","Design - FMEA")</f>
        <v>Design - FMEA</v>
      </c>
      <c r="S22" s="3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32" t="s">
        <v>22</v>
      </c>
      <c r="AG22" s="33" t="str">
        <f>IF(AF1=1,"EU-Data Safety Sheet","EU-Datensicherheitsblatt")</f>
        <v>EU-Data Safety Sheet</v>
      </c>
      <c r="AH22" s="66"/>
      <c r="AI22" s="66"/>
      <c r="AJ22" s="33"/>
      <c r="AK22" s="33"/>
      <c r="AL22" s="23"/>
      <c r="AM22" s="23"/>
      <c r="AN22" s="23"/>
      <c r="AO22" s="23"/>
      <c r="AP22" s="23"/>
      <c r="AQ22" s="23"/>
      <c r="AR22" s="23"/>
      <c r="AS22" s="58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</row>
    <row r="23" spans="1:106" ht="13" customHeight="1" x14ac:dyDescent="0.25">
      <c r="A23" s="55"/>
      <c r="B23" s="23"/>
      <c r="C23" s="32" t="s">
        <v>7</v>
      </c>
      <c r="D23" s="33" t="str">
        <f>IF(AF1=1,"Haptics","Haptikprüfung")</f>
        <v>Haptics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32"/>
      <c r="Q23" s="32" t="s">
        <v>12</v>
      </c>
      <c r="R23" s="33" t="str">
        <f>IF(AF1=1,"Design Release","Konstruktionsfreigabe")</f>
        <v>Design Release</v>
      </c>
      <c r="S23" s="3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32" t="s">
        <v>23</v>
      </c>
      <c r="AG23" s="33" t="str">
        <f>IF(AF1=1,"Material data sheet IMDS","Materialdatenblatt IMDS")</f>
        <v>Material data sheet IMDS</v>
      </c>
      <c r="AH23" s="66"/>
      <c r="AI23" s="66"/>
      <c r="AJ23" s="33"/>
      <c r="AK23" s="33"/>
      <c r="AL23" s="23"/>
      <c r="AM23" s="23"/>
      <c r="AN23" s="23"/>
      <c r="AO23" s="23"/>
      <c r="AP23" s="23"/>
      <c r="AQ23" s="23"/>
      <c r="AR23" s="23"/>
      <c r="AS23" s="58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</row>
    <row r="24" spans="1:106" ht="13" customHeight="1" x14ac:dyDescent="0.25">
      <c r="A24" s="55"/>
      <c r="B24" s="23"/>
      <c r="C24" s="32" t="s">
        <v>9</v>
      </c>
      <c r="D24" s="33" t="str">
        <f>IF(AF1=1,"Acoustics","Akustikprüfung")</f>
        <v>Acoustics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32"/>
      <c r="Q24" s="32" t="s">
        <v>2</v>
      </c>
      <c r="R24" s="33" t="str">
        <f>IF(AF1=1,"Process FMEA","Prozess - FMEA")</f>
        <v>Process FMEA</v>
      </c>
      <c r="S24" s="3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32" t="s">
        <v>24</v>
      </c>
      <c r="AG24" s="33" t="str">
        <f>IF(AF1=1,"Packaging","Transportmittel / Verpackung")</f>
        <v>Packaging</v>
      </c>
      <c r="AH24" s="66"/>
      <c r="AI24" s="66"/>
      <c r="AJ24" s="33"/>
      <c r="AK24" s="33"/>
      <c r="AL24" s="23"/>
      <c r="AM24" s="23"/>
      <c r="AN24" s="23"/>
      <c r="AO24" s="23"/>
      <c r="AP24" s="23"/>
      <c r="AQ24" s="23"/>
      <c r="AR24" s="23"/>
      <c r="AS24" s="58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</row>
    <row r="25" spans="1:106" ht="13" customHeight="1" x14ac:dyDescent="0.25">
      <c r="A25" s="55"/>
      <c r="B25" s="23"/>
      <c r="C25" s="32" t="s">
        <v>11</v>
      </c>
      <c r="D25" s="33" t="str">
        <f>IF(AF1=1,"Odors","Geruchsprüfung")</f>
        <v>Odors</v>
      </c>
      <c r="E25" s="67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32"/>
      <c r="Q25" s="32" t="s">
        <v>13</v>
      </c>
      <c r="R25" s="33" t="str">
        <f>IF(AF1=1,"Process Flow Chart","Prozessablaufdiagramm")</f>
        <v>Process Flow Chart</v>
      </c>
      <c r="S25" s="3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32" t="s">
        <v>25</v>
      </c>
      <c r="AG25" s="33" t="str">
        <f>IF(AF1=1,"Certificate","Zertifikate")</f>
        <v>Certificate</v>
      </c>
      <c r="AH25" s="66"/>
      <c r="AI25" s="66"/>
      <c r="AJ25" s="33"/>
      <c r="AK25" s="33"/>
      <c r="AL25" s="23"/>
      <c r="AM25" s="23"/>
      <c r="AN25" s="23"/>
      <c r="AO25" s="23"/>
      <c r="AP25" s="23"/>
      <c r="AQ25" s="23"/>
      <c r="AR25" s="23"/>
      <c r="AS25" s="58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</row>
    <row r="26" spans="1:106" ht="13" customHeight="1" x14ac:dyDescent="0.25">
      <c r="A26" s="55"/>
      <c r="B26" s="23"/>
      <c r="C26" s="32" t="s">
        <v>1</v>
      </c>
      <c r="D26" s="33" t="str">
        <f>IF(AF1=1,"Appearance","Aussehensprüfung")</f>
        <v>Appearance</v>
      </c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32"/>
      <c r="Q26" s="32" t="s">
        <v>14</v>
      </c>
      <c r="R26" s="33" t="str">
        <f>IF(AF1=1,"Control Plan","Produktionslenkungsplan")</f>
        <v>Control Plan</v>
      </c>
      <c r="S26" s="3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32" t="s">
        <v>26</v>
      </c>
      <c r="AG26" s="33" t="str">
        <f>IF(AF1=1,"Process acceptance","Prozessabnahme")</f>
        <v>Process acceptance</v>
      </c>
      <c r="AH26" s="66"/>
      <c r="AI26" s="66"/>
      <c r="AJ26" s="33"/>
      <c r="AK26" s="33"/>
      <c r="AL26" s="23"/>
      <c r="AM26" s="23"/>
      <c r="AN26" s="23"/>
      <c r="AO26" s="23"/>
      <c r="AP26" s="23"/>
      <c r="AQ26" s="23"/>
      <c r="AR26" s="23"/>
      <c r="AS26" s="5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</row>
    <row r="27" spans="1:106" ht="13" customHeight="1" x14ac:dyDescent="0.25">
      <c r="A27" s="55"/>
      <c r="B27" s="23"/>
      <c r="C27" s="32" t="s">
        <v>4</v>
      </c>
      <c r="D27" s="33" t="str">
        <f>IF(AF1=1,"Surface Check","Oberflächenprüfung")</f>
        <v>Surface Check</v>
      </c>
      <c r="E27" s="66"/>
      <c r="F27" s="66"/>
      <c r="G27" s="66"/>
      <c r="H27" s="66"/>
      <c r="I27" s="66"/>
      <c r="J27" s="23"/>
      <c r="K27" s="23"/>
      <c r="L27" s="23"/>
      <c r="M27" s="23"/>
      <c r="N27" s="23"/>
      <c r="O27" s="23"/>
      <c r="P27" s="32"/>
      <c r="Q27" s="32" t="s">
        <v>15</v>
      </c>
      <c r="R27" s="33" t="str">
        <f>IF(AF1=1,"Process Capability Evidence","Prozessfähigkeitsnachweis")</f>
        <v>Process Capability Evidence</v>
      </c>
      <c r="S27" s="3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32" t="s">
        <v>27</v>
      </c>
      <c r="AG27" s="33" t="str">
        <f>IF(AF1=1,"Others","Sonstiges")</f>
        <v>Others</v>
      </c>
      <c r="AH27" s="66"/>
      <c r="AI27" s="66"/>
      <c r="AJ27" s="33"/>
      <c r="AK27" s="33"/>
      <c r="AL27" s="23"/>
      <c r="AM27" s="23"/>
      <c r="AN27" s="23"/>
      <c r="AO27" s="23"/>
      <c r="AP27" s="23"/>
      <c r="AQ27" s="23"/>
      <c r="AR27" s="23"/>
      <c r="AS27" s="58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</row>
    <row r="28" spans="1:106" ht="6" customHeight="1" x14ac:dyDescent="0.25">
      <c r="A28" s="68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69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</row>
    <row r="29" spans="1:106" ht="13" customHeight="1" x14ac:dyDescent="0.25">
      <c r="A29" s="70"/>
      <c r="B29" s="167" t="str">
        <f>IF(AF1=1,"Code number, supplier:","Kennnummer Lieferant")</f>
        <v>Code number, supplier:</v>
      </c>
      <c r="C29" s="167"/>
      <c r="D29" s="167"/>
      <c r="E29" s="167"/>
      <c r="F29" s="167"/>
      <c r="G29" s="167"/>
      <c r="H29" s="167"/>
      <c r="I29" s="167"/>
      <c r="J29" s="167"/>
      <c r="K29" s="167"/>
      <c r="L29" s="167"/>
      <c r="M29" s="167"/>
      <c r="N29" s="167"/>
      <c r="O29" s="167"/>
      <c r="P29" s="124"/>
      <c r="Q29" s="124"/>
      <c r="R29" s="124"/>
      <c r="S29" s="124"/>
      <c r="T29" s="124"/>
      <c r="U29" s="124"/>
      <c r="V29" s="168"/>
      <c r="W29" s="28"/>
      <c r="X29" s="167" t="str">
        <f>IF(AF1=1,"Code number, customer:","Kennnummer Kunde:")</f>
        <v>Code number, customer:</v>
      </c>
      <c r="Y29" s="167"/>
      <c r="Z29" s="167"/>
      <c r="AA29" s="167"/>
      <c r="AB29" s="167"/>
      <c r="AC29" s="167"/>
      <c r="AD29" s="167"/>
      <c r="AE29" s="167"/>
      <c r="AF29" s="167"/>
      <c r="AG29" s="167"/>
      <c r="AH29" s="167"/>
      <c r="AI29" s="167"/>
      <c r="AJ29" s="167"/>
      <c r="AK29" s="167"/>
      <c r="AL29" s="167"/>
      <c r="AM29" s="167"/>
      <c r="AN29" s="167"/>
      <c r="AO29" s="167"/>
      <c r="AP29" s="167"/>
      <c r="AQ29" s="167"/>
      <c r="AR29" s="167"/>
      <c r="AS29" s="7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</row>
    <row r="30" spans="1:106" ht="13" customHeight="1" x14ac:dyDescent="0.25">
      <c r="A30" s="68"/>
      <c r="B30" s="124" t="str">
        <f>IF(AF1=1,"Inspection report No.:","Prüfberichtsnummer")</f>
        <v>Inspection report No.:</v>
      </c>
      <c r="C30" s="124"/>
      <c r="D30" s="124"/>
      <c r="E30" s="124"/>
      <c r="F30" s="124"/>
      <c r="G30" s="124"/>
      <c r="H30" s="124"/>
      <c r="I30" s="165"/>
      <c r="J30" s="165"/>
      <c r="K30" s="165"/>
      <c r="L30" s="165"/>
      <c r="M30" s="165"/>
      <c r="N30" s="165"/>
      <c r="O30" s="165"/>
      <c r="P30" s="165"/>
      <c r="Q30" s="165"/>
      <c r="R30" s="54"/>
      <c r="S30" s="54"/>
      <c r="T30" s="17" t="str">
        <f>IF(AF1=1,"Revision:","Version")</f>
        <v>Revision:</v>
      </c>
      <c r="U30" s="136"/>
      <c r="V30" s="136"/>
      <c r="W30" s="53"/>
      <c r="X30" s="15" t="str">
        <f>IF(AF1=1,"Inspection report No.:","Prüfberichtsnummer")</f>
        <v>Inspection report No.:</v>
      </c>
      <c r="Y30" s="15"/>
      <c r="Z30" s="15"/>
      <c r="AA30" s="54"/>
      <c r="AB30" s="54"/>
      <c r="AC30" s="54"/>
      <c r="AD30" s="5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5"/>
      <c r="AP30" s="54"/>
      <c r="AQ30" s="17" t="str">
        <f>IF(AF1=1,"Revision:","Version")</f>
        <v>Revision:</v>
      </c>
      <c r="AR30" s="136"/>
      <c r="AS30" s="166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</row>
    <row r="31" spans="1:106" ht="13" customHeight="1" x14ac:dyDescent="0.25">
      <c r="A31" s="72"/>
      <c r="B31" s="82" t="str">
        <f>IF(AF1=1,"Part No./revision number:","Material-Nr. / Revision:")</f>
        <v>Part No./revision number:</v>
      </c>
      <c r="C31" s="82"/>
      <c r="D31" s="82"/>
      <c r="E31" s="82"/>
      <c r="F31" s="82"/>
      <c r="G31" s="82"/>
      <c r="H31" s="82"/>
      <c r="I31" s="130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131"/>
      <c r="W31" s="22"/>
      <c r="X31" s="82" t="str">
        <f>IF(AF1=1,"Part No./revision number:","Material-Nr. / Revision:")</f>
        <v>Part No./revision number:</v>
      </c>
      <c r="Y31" s="82"/>
      <c r="Z31" s="82"/>
      <c r="AA31" s="82"/>
      <c r="AB31" s="82"/>
      <c r="AC31" s="82"/>
      <c r="AD31" s="82"/>
      <c r="AE31" s="82"/>
      <c r="AF31" s="82"/>
      <c r="AG31" s="82"/>
      <c r="AH31" s="82"/>
      <c r="AI31" s="163"/>
      <c r="AJ31" s="163"/>
      <c r="AK31" s="163"/>
      <c r="AL31" s="163"/>
      <c r="AM31" s="163"/>
      <c r="AN31" s="163"/>
      <c r="AO31" s="163"/>
      <c r="AP31" s="163"/>
      <c r="AQ31" s="163"/>
      <c r="AR31" s="163"/>
      <c r="AS31" s="164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</row>
    <row r="32" spans="1:106" ht="13" customHeight="1" x14ac:dyDescent="0.25">
      <c r="A32" s="55"/>
      <c r="B32" s="84" t="str">
        <f>IF(AF1=1,"Drawing Number (DIS):","Zeichnungsnummer (DIS):")</f>
        <v>Drawing Number (DIS):</v>
      </c>
      <c r="C32" s="84"/>
      <c r="D32" s="84"/>
      <c r="E32" s="84"/>
      <c r="F32" s="84"/>
      <c r="G32" s="84"/>
      <c r="H32" s="84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3"/>
      <c r="W32" s="22"/>
      <c r="X32" s="84" t="str">
        <f>IF(AF1=1,"Drawing Number (DIS):","Zeichnungsnummer (DIS):")</f>
        <v>Drawing Number (DIS):</v>
      </c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37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</row>
    <row r="33" spans="1:106" ht="13" customHeight="1" x14ac:dyDescent="0.25">
      <c r="A33" s="55"/>
      <c r="B33" s="84" t="str">
        <f>IF(AF1=1,"version / Date:","Version / Datum:")</f>
        <v>version / Date:</v>
      </c>
      <c r="C33" s="84"/>
      <c r="D33" s="84"/>
      <c r="E33" s="84"/>
      <c r="F33" s="84"/>
      <c r="G33" s="84"/>
      <c r="H33" s="8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5"/>
      <c r="W33" s="22"/>
      <c r="X33" s="84" t="str">
        <f>IF(AF1=1,"version / Date:","Version / Datum:")</f>
        <v>version / Date:</v>
      </c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29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</row>
    <row r="34" spans="1:106" ht="13" customHeight="1" x14ac:dyDescent="0.25">
      <c r="A34" s="55"/>
      <c r="B34" s="84" t="str">
        <f>IF(AF1=1,"Modification Number:","Änderungsnummer:")</f>
        <v>Modification Number:</v>
      </c>
      <c r="C34" s="84"/>
      <c r="D34" s="84"/>
      <c r="E34" s="84"/>
      <c r="F34" s="84"/>
      <c r="G34" s="84"/>
      <c r="H34" s="84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3"/>
      <c r="W34" s="22"/>
      <c r="X34" s="84" t="str">
        <f>IF(AF1=1,"Modifikation Number:","Änderungsnummer:")</f>
        <v>Modifikation Number:</v>
      </c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112"/>
      <c r="AJ34" s="112"/>
      <c r="AK34" s="112"/>
      <c r="AL34" s="112"/>
      <c r="AM34" s="112"/>
      <c r="AN34" s="112"/>
      <c r="AO34" s="112"/>
      <c r="AP34" s="112"/>
      <c r="AQ34" s="112"/>
      <c r="AR34" s="112"/>
      <c r="AS34" s="137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</row>
    <row r="35" spans="1:106" ht="13" customHeight="1" x14ac:dyDescent="0.25">
      <c r="A35" s="55"/>
      <c r="B35" s="84" t="str">
        <f>IF(AF1=1,"Part description:","Benennung:")</f>
        <v>Part description:</v>
      </c>
      <c r="C35" s="84"/>
      <c r="D35" s="84"/>
      <c r="E35" s="84"/>
      <c r="F35" s="84"/>
      <c r="G35" s="84"/>
      <c r="H35" s="84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3"/>
      <c r="W35" s="22"/>
      <c r="X35" s="84" t="str">
        <f>IF(AF1=1,"Part description:","Benennung:")</f>
        <v>Part description:</v>
      </c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112"/>
      <c r="AJ35" s="112"/>
      <c r="AK35" s="112"/>
      <c r="AL35" s="112"/>
      <c r="AM35" s="112"/>
      <c r="AN35" s="112"/>
      <c r="AO35" s="112"/>
      <c r="AP35" s="112"/>
      <c r="AQ35" s="112"/>
      <c r="AR35" s="112"/>
      <c r="AS35" s="137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</row>
    <row r="36" spans="1:106" ht="13" customHeight="1" x14ac:dyDescent="0.25">
      <c r="A36" s="70"/>
      <c r="B36" s="48" t="str">
        <f>IF(AF1=1,"Order Call-off No./Date:","Bestellabruf-Nr./Datum:")</f>
        <v>Order Call-off No./Date:</v>
      </c>
      <c r="C36" s="48"/>
      <c r="D36" s="48"/>
      <c r="E36" s="48"/>
      <c r="F36" s="48"/>
      <c r="G36" s="48"/>
      <c r="H36" s="48"/>
      <c r="I36" s="143"/>
      <c r="J36" s="143"/>
      <c r="K36" s="143"/>
      <c r="L36" s="143"/>
      <c r="M36" s="143"/>
      <c r="N36" s="143"/>
      <c r="O36" s="143"/>
      <c r="P36" s="143"/>
      <c r="Q36" s="143"/>
      <c r="R36" s="143"/>
      <c r="S36" s="143"/>
      <c r="T36" s="143"/>
      <c r="U36" s="143"/>
      <c r="V36" s="144"/>
      <c r="W36" s="28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7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</row>
    <row r="37" spans="1:106" ht="13" customHeight="1" x14ac:dyDescent="0.25">
      <c r="A37" s="68"/>
      <c r="B37" s="15" t="str">
        <f>IF(AF1=1,"Delivery Note No./ Date:","Lieferschein-Nr./ -Datum")</f>
        <v>Delivery Note No./ Date:</v>
      </c>
      <c r="C37" s="54"/>
      <c r="D37" s="54"/>
      <c r="E37" s="54"/>
      <c r="F37" s="54"/>
      <c r="G37" s="54"/>
      <c r="H37" s="54"/>
      <c r="I37" s="54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2"/>
      <c r="W37" s="53"/>
      <c r="X37" s="15" t="str">
        <f>IF(AF1=1,"Incoming Goods No./ Date","Wareneingangs-Nr./-Datum")</f>
        <v>Incoming Goods No./ Date</v>
      </c>
      <c r="Y37" s="15"/>
      <c r="Z37" s="15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139"/>
      <c r="AM37" s="139"/>
      <c r="AN37" s="139"/>
      <c r="AO37" s="139"/>
      <c r="AP37" s="139"/>
      <c r="AQ37" s="139"/>
      <c r="AR37" s="139"/>
      <c r="AS37" s="140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</row>
    <row r="38" spans="1:106" ht="13" customHeight="1" x14ac:dyDescent="0.25">
      <c r="A38" s="72"/>
      <c r="B38" s="150" t="str">
        <f>IF(AF1=1,"Quantity delivered:","Liefermenge:")</f>
        <v>Quantity delivered:</v>
      </c>
      <c r="C38" s="150"/>
      <c r="D38" s="150"/>
      <c r="E38" s="150"/>
      <c r="F38" s="150"/>
      <c r="G38" s="150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21"/>
      <c r="W38" s="18"/>
      <c r="X38" s="82" t="str">
        <f>IF(AF1=1,"Delivery Destination:","Abladestelle:")</f>
        <v>Delivery Destination:</v>
      </c>
      <c r="Y38" s="82"/>
      <c r="Z38" s="82"/>
      <c r="AA38" s="82"/>
      <c r="AB38" s="82"/>
      <c r="AC38" s="82"/>
      <c r="AD38" s="82"/>
      <c r="AE38" s="82"/>
      <c r="AF38" s="82"/>
      <c r="AG38" s="82"/>
      <c r="AH38" s="82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8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</row>
    <row r="39" spans="1:106" ht="13" customHeight="1" x14ac:dyDescent="0.25">
      <c r="A39" s="55"/>
      <c r="B39" s="149" t="str">
        <f>IF(AF1=1,"Charge Number:","Chargennummer:")</f>
        <v>Charge Number:</v>
      </c>
      <c r="C39" s="149"/>
      <c r="D39" s="149"/>
      <c r="E39" s="149"/>
      <c r="F39" s="149"/>
      <c r="G39" s="149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25"/>
      <c r="W39" s="22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58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</row>
    <row r="40" spans="1:106" ht="13" customHeight="1" x14ac:dyDescent="0.25">
      <c r="A40" s="70"/>
      <c r="B40" s="81" t="str">
        <f>IF(AF1=1,"Sample Weight","Mustergewicht")</f>
        <v>Sample Weight</v>
      </c>
      <c r="C40" s="81"/>
      <c r="D40" s="81"/>
      <c r="E40" s="81"/>
      <c r="F40" s="81"/>
      <c r="G40" s="81"/>
      <c r="H40" s="153"/>
      <c r="I40" s="153"/>
      <c r="J40" s="153"/>
      <c r="K40" s="153"/>
      <c r="L40" s="153"/>
      <c r="M40" s="153"/>
      <c r="N40" s="153"/>
      <c r="O40" s="153"/>
      <c r="P40" s="153"/>
      <c r="Q40" s="153"/>
      <c r="R40" s="153"/>
      <c r="S40" s="153"/>
      <c r="T40" s="153"/>
      <c r="U40" s="153"/>
      <c r="V40" s="30"/>
      <c r="W40" s="28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7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</row>
    <row r="41" spans="1:106" ht="6" customHeight="1" x14ac:dyDescent="0.25">
      <c r="A41" s="55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58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</row>
    <row r="42" spans="1:106" ht="3" customHeight="1" x14ac:dyDescent="0.25">
      <c r="A42" s="72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73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</row>
    <row r="43" spans="1:106" ht="13" customHeight="1" x14ac:dyDescent="0.25">
      <c r="A43" s="55"/>
      <c r="B43" s="157" t="str">
        <f>IF(AF1=1,"Supplier Confirmation","Bestätigung Lieferant")</f>
        <v>Supplier Confirmation</v>
      </c>
      <c r="C43" s="157"/>
      <c r="D43" s="157"/>
      <c r="E43" s="157"/>
      <c r="F43" s="157"/>
      <c r="G43" s="157"/>
      <c r="H43" s="157"/>
      <c r="I43" s="157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58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</row>
    <row r="44" spans="1:106" ht="13" customHeight="1" x14ac:dyDescent="0.25">
      <c r="A44" s="70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12"/>
      <c r="AR44" s="12"/>
      <c r="AS44" s="7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</row>
    <row r="45" spans="1:106" ht="13" customHeight="1" x14ac:dyDescent="0.25">
      <c r="A45" s="55"/>
      <c r="B45" s="82" t="str">
        <f>IF(AF1=1,"Name:","Name:")</f>
        <v>Name:</v>
      </c>
      <c r="C45" s="82"/>
      <c r="D45" s="82"/>
      <c r="E45" s="82"/>
      <c r="F45" s="82"/>
      <c r="G45" s="82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38"/>
      <c r="V45" s="25"/>
      <c r="W45" s="22"/>
      <c r="X45" s="82" t="str">
        <f>IF(AF1=1,"Comment:","Bemerkung:")</f>
        <v>Comment:</v>
      </c>
      <c r="Y45" s="82"/>
      <c r="Z45" s="82"/>
      <c r="AA45" s="82"/>
      <c r="AB45" s="82"/>
      <c r="AC45" s="82"/>
      <c r="AD45" s="82"/>
      <c r="AE45" s="82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73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</row>
    <row r="46" spans="1:106" ht="13" customHeight="1" x14ac:dyDescent="0.25">
      <c r="A46" s="55"/>
      <c r="B46" s="84" t="str">
        <f>IF(AF1=1,"Department:","Abteilung:")</f>
        <v>Department:</v>
      </c>
      <c r="C46" s="84"/>
      <c r="D46" s="84"/>
      <c r="E46" s="84"/>
      <c r="F46" s="84"/>
      <c r="G46" s="84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25"/>
      <c r="W46" s="22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5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</row>
    <row r="47" spans="1:106" ht="13" customHeight="1" x14ac:dyDescent="0.25">
      <c r="A47" s="55"/>
      <c r="B47" s="84" t="str">
        <f>IF(AF1=1,"Telephone / e-mail:","Telefon / e-Mail:")</f>
        <v>Telephone / e-mail:</v>
      </c>
      <c r="C47" s="84"/>
      <c r="D47" s="84"/>
      <c r="E47" s="84"/>
      <c r="F47" s="84"/>
      <c r="G47" s="84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25"/>
      <c r="W47" s="22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5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</row>
    <row r="48" spans="1:106" ht="13" customHeight="1" x14ac:dyDescent="0.25">
      <c r="A48" s="55"/>
      <c r="B48" s="23"/>
      <c r="C48" s="23"/>
      <c r="D48" s="23"/>
      <c r="E48" s="23"/>
      <c r="F48" s="23"/>
      <c r="G48" s="23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25"/>
      <c r="W48" s="22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  <c r="AN48" s="104"/>
      <c r="AO48" s="104"/>
      <c r="AP48" s="104"/>
      <c r="AQ48" s="104"/>
      <c r="AR48" s="104"/>
      <c r="AS48" s="159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</row>
    <row r="49" spans="1:106" ht="13" customHeight="1" x14ac:dyDescent="0.25">
      <c r="A49" s="55"/>
      <c r="B49" s="23"/>
      <c r="C49" s="105"/>
      <c r="D49" s="105"/>
      <c r="E49" s="105"/>
      <c r="F49" s="106"/>
      <c r="G49" s="23"/>
      <c r="H49" s="154"/>
      <c r="I49" s="155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23"/>
      <c r="V49" s="25"/>
      <c r="W49" s="22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5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</row>
    <row r="50" spans="1:106" ht="13" customHeight="1" x14ac:dyDescent="0.25">
      <c r="A50" s="70"/>
      <c r="B50" s="81" t="str">
        <f>IF(AF1=1,"Date:","Datum:")</f>
        <v>Date:</v>
      </c>
      <c r="C50" s="81"/>
      <c r="D50" s="81"/>
      <c r="E50" s="81"/>
      <c r="F50" s="145" t="s">
        <v>28</v>
      </c>
      <c r="G50" s="145"/>
      <c r="H50" s="145"/>
      <c r="I50" s="145"/>
      <c r="J50" s="108" t="str">
        <f>IF(AF1=1,"Signature:","Unterschrift:")</f>
        <v>Signature:</v>
      </c>
      <c r="K50" s="108"/>
      <c r="L50" s="108"/>
      <c r="M50" s="108"/>
      <c r="N50" s="152"/>
      <c r="O50" s="152"/>
      <c r="P50" s="152"/>
      <c r="Q50" s="152"/>
      <c r="R50" s="152"/>
      <c r="S50" s="152"/>
      <c r="T50" s="152"/>
      <c r="U50" s="152"/>
      <c r="V50" s="30"/>
      <c r="W50" s="28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  <c r="AS50" s="7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</row>
    <row r="51" spans="1:106" ht="13" customHeight="1" x14ac:dyDescent="0.25">
      <c r="A51" s="70"/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12"/>
      <c r="AR51" s="12"/>
      <c r="AS51" s="7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</row>
    <row r="52" spans="1:106" ht="6" customHeight="1" x14ac:dyDescent="0.25">
      <c r="A52" s="55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58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</row>
    <row r="53" spans="1:106" ht="15" customHeight="1" x14ac:dyDescent="0.25">
      <c r="A53" s="72"/>
      <c r="B53" s="146" t="str">
        <f>IF(AF1=1,"Customer Decision:","Entscheidung Kunde:")</f>
        <v>Customer Decision:</v>
      </c>
      <c r="C53" s="146"/>
      <c r="D53" s="146"/>
      <c r="E53" s="146"/>
      <c r="F53" s="146"/>
      <c r="G53" s="146"/>
      <c r="H53" s="146"/>
      <c r="I53" s="146"/>
      <c r="J53" s="19"/>
      <c r="K53" s="19"/>
      <c r="L53" s="19"/>
      <c r="M53" s="19"/>
      <c r="N53" s="19"/>
      <c r="O53" s="19"/>
      <c r="P53" s="19"/>
      <c r="Q53" s="19"/>
      <c r="R53" s="87" t="str">
        <f>IF(AF1=1,"Overall","gesamt")</f>
        <v>Overall</v>
      </c>
      <c r="S53" s="88"/>
      <c r="T53" s="88"/>
      <c r="U53" s="89"/>
      <c r="V53" s="100" t="str">
        <f>IF(AF1=1,"According to Appendix:","gemäß Anlage:")</f>
        <v>According to Appendix:</v>
      </c>
      <c r="W53" s="101"/>
      <c r="X53" s="101"/>
      <c r="Y53" s="101"/>
      <c r="Z53" s="101"/>
      <c r="AA53" s="101"/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2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</row>
    <row r="54" spans="1:106" ht="15" customHeight="1" x14ac:dyDescent="0.25">
      <c r="A54" s="70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90"/>
      <c r="S54" s="91"/>
      <c r="T54" s="91"/>
      <c r="U54" s="92"/>
      <c r="V54" s="35" t="s">
        <v>0</v>
      </c>
      <c r="W54" s="35" t="s">
        <v>3</v>
      </c>
      <c r="X54" s="35" t="s">
        <v>5</v>
      </c>
      <c r="Y54" s="35" t="s">
        <v>7</v>
      </c>
      <c r="Z54" s="35" t="s">
        <v>9</v>
      </c>
      <c r="AA54" s="35" t="s">
        <v>11</v>
      </c>
      <c r="AB54" s="35" t="s">
        <v>1</v>
      </c>
      <c r="AC54" s="35" t="s">
        <v>4</v>
      </c>
      <c r="AD54" s="35" t="s">
        <v>6</v>
      </c>
      <c r="AE54" s="35" t="s">
        <v>8</v>
      </c>
      <c r="AF54" s="35" t="s">
        <v>10</v>
      </c>
      <c r="AG54" s="35" t="s">
        <v>12</v>
      </c>
      <c r="AH54" s="35" t="s">
        <v>2</v>
      </c>
      <c r="AI54" s="35" t="s">
        <v>13</v>
      </c>
      <c r="AJ54" s="35" t="s">
        <v>14</v>
      </c>
      <c r="AK54" s="35" t="s">
        <v>15</v>
      </c>
      <c r="AL54" s="35" t="s">
        <v>16</v>
      </c>
      <c r="AM54" s="35" t="s">
        <v>21</v>
      </c>
      <c r="AN54" s="35" t="s">
        <v>22</v>
      </c>
      <c r="AO54" s="35" t="s">
        <v>23</v>
      </c>
      <c r="AP54" s="35" t="s">
        <v>24</v>
      </c>
      <c r="AQ54" s="35" t="s">
        <v>25</v>
      </c>
      <c r="AR54" s="35" t="s">
        <v>26</v>
      </c>
      <c r="AS54" s="74" t="s">
        <v>27</v>
      </c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</row>
    <row r="55" spans="1:106" ht="15" customHeight="1" x14ac:dyDescent="0.25">
      <c r="A55" s="68"/>
      <c r="B55" s="99" t="str">
        <f>IF(AF1=1,"Approved","frei")</f>
        <v>Approved</v>
      </c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54"/>
      <c r="R55" s="96"/>
      <c r="S55" s="97"/>
      <c r="T55" s="97"/>
      <c r="U55" s="98"/>
      <c r="V55" s="46"/>
      <c r="W55" s="46"/>
      <c r="X55" s="46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75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</row>
    <row r="56" spans="1:106" ht="15" customHeight="1" x14ac:dyDescent="0.25">
      <c r="A56" s="68"/>
      <c r="B56" s="99" t="str">
        <f>IF(AF1=1,"Conditionally approved","frei mit Auflage")</f>
        <v>Conditionally approved</v>
      </c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54"/>
      <c r="R56" s="96"/>
      <c r="S56" s="97"/>
      <c r="T56" s="97"/>
      <c r="U56" s="98"/>
      <c r="V56" s="46"/>
      <c r="W56" s="46"/>
      <c r="X56" s="46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75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</row>
    <row r="57" spans="1:106" ht="15" customHeight="1" x14ac:dyDescent="0.25">
      <c r="A57" s="68"/>
      <c r="B57" s="99" t="str">
        <f>IF(AF1=1,"Rejected, re-sampling necessary","abgelehnt, Nachbemusterung erforderlich")</f>
        <v>Rejected, re-sampling necessary</v>
      </c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50"/>
      <c r="Q57" s="50"/>
      <c r="R57" s="96"/>
      <c r="S57" s="97"/>
      <c r="T57" s="97"/>
      <c r="U57" s="98"/>
      <c r="V57" s="46"/>
      <c r="W57" s="46"/>
      <c r="X57" s="46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75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</row>
    <row r="58" spans="1:106" ht="13" customHeight="1" x14ac:dyDescent="0.25">
      <c r="A58" s="72"/>
      <c r="B58" s="83" t="str">
        <f>IF(AF1=1,"Concession No.:","Sonderfreigabe No.:")</f>
        <v>Concession No.:</v>
      </c>
      <c r="C58" s="83"/>
      <c r="D58" s="83"/>
      <c r="E58" s="83"/>
      <c r="F58" s="83"/>
      <c r="G58" s="83"/>
      <c r="H58" s="83"/>
      <c r="I58" s="83"/>
      <c r="J58" s="83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73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</row>
    <row r="59" spans="1:106" ht="13" customHeight="1" x14ac:dyDescent="0.25">
      <c r="A59" s="70"/>
      <c r="B59" s="81" t="str">
        <f>IF(AF1=1,"When returning, Delivery note No./Date:","bei Rücksendung Lieferschein-Nr./ -datum:")</f>
        <v>When returning, Delivery note No./Date:</v>
      </c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48"/>
      <c r="O59" s="48"/>
      <c r="P59" s="12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49"/>
      <c r="AD59" s="49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7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</row>
    <row r="60" spans="1:106" ht="13" customHeight="1" x14ac:dyDescent="0.25">
      <c r="A60" s="72"/>
      <c r="B60" s="82" t="str">
        <f>IF(AF1=1,"Name:","Name:")</f>
        <v>Name:</v>
      </c>
      <c r="C60" s="82"/>
      <c r="D60" s="82"/>
      <c r="E60" s="82"/>
      <c r="F60" s="82"/>
      <c r="G60" s="82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23"/>
      <c r="W60" s="22"/>
      <c r="X60" s="82" t="str">
        <f>IF(AF1=1,"Comment:","Bemerkung:")</f>
        <v>Comment:</v>
      </c>
      <c r="Y60" s="82"/>
      <c r="Z60" s="82"/>
      <c r="AA60" s="82"/>
      <c r="AB60" s="82"/>
      <c r="AC60" s="82"/>
      <c r="AD60" s="82"/>
      <c r="AE60" s="82"/>
      <c r="AF60" s="103"/>
      <c r="AG60" s="103"/>
      <c r="AH60" s="103"/>
      <c r="AI60" s="103"/>
      <c r="AJ60" s="103"/>
      <c r="AK60" s="103"/>
      <c r="AL60" s="103"/>
      <c r="AM60" s="103"/>
      <c r="AN60" s="103"/>
      <c r="AO60" s="103"/>
      <c r="AP60" s="103"/>
      <c r="AQ60" s="103"/>
      <c r="AR60" s="103"/>
      <c r="AS60" s="73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</row>
    <row r="61" spans="1:106" ht="13" customHeight="1" x14ac:dyDescent="0.25">
      <c r="A61" s="55"/>
      <c r="B61" s="84" t="str">
        <f>IF(AF1=1,"Department:","Abteilung:")</f>
        <v>Department:</v>
      </c>
      <c r="C61" s="84"/>
      <c r="D61" s="84"/>
      <c r="E61" s="84"/>
      <c r="F61" s="84"/>
      <c r="G61" s="84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23"/>
      <c r="W61" s="22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160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</row>
    <row r="62" spans="1:106" ht="13" customHeight="1" x14ac:dyDescent="0.25">
      <c r="A62" s="55"/>
      <c r="B62" s="84" t="str">
        <f>IF(AF1=1,"Telephone / e-mail:","Telefon / e-Mail:")</f>
        <v>Telephone / e-mail:</v>
      </c>
      <c r="C62" s="84"/>
      <c r="D62" s="84"/>
      <c r="E62" s="84"/>
      <c r="F62" s="84"/>
      <c r="G62" s="84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23"/>
      <c r="W62" s="22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160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</row>
    <row r="63" spans="1:106" ht="13" customHeight="1" x14ac:dyDescent="0.25">
      <c r="A63" s="55"/>
      <c r="B63" s="84" t="str">
        <f>IF(AF1=1,"Date:","Datum:")</f>
        <v>Date:</v>
      </c>
      <c r="C63" s="84"/>
      <c r="D63" s="84"/>
      <c r="E63" s="84"/>
      <c r="F63" s="84"/>
      <c r="G63" s="84"/>
      <c r="H63" s="111"/>
      <c r="I63" s="112"/>
      <c r="J63" s="112"/>
      <c r="K63" s="112"/>
      <c r="L63" s="112"/>
      <c r="M63" s="112"/>
      <c r="N63" s="112"/>
      <c r="O63" s="112"/>
      <c r="P63" s="112"/>
      <c r="Q63" s="112"/>
      <c r="R63" s="112"/>
      <c r="S63" s="112"/>
      <c r="T63" s="112"/>
      <c r="U63" s="112"/>
      <c r="V63" s="23"/>
      <c r="W63" s="22"/>
      <c r="X63" s="86"/>
      <c r="Y63" s="86"/>
      <c r="Z63" s="86"/>
      <c r="AA63" s="86"/>
      <c r="AB63" s="86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160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</row>
    <row r="64" spans="1:106" ht="13" customHeight="1" x14ac:dyDescent="0.25">
      <c r="A64" s="55"/>
      <c r="B64" s="84" t="str">
        <f>IF(AF1=1,"Signature","Unterschrift")</f>
        <v>Signature</v>
      </c>
      <c r="C64" s="84"/>
      <c r="D64" s="84"/>
      <c r="E64" s="84"/>
      <c r="F64" s="84"/>
      <c r="G64" s="84"/>
      <c r="H64" s="115"/>
      <c r="I64" s="115"/>
      <c r="J64" s="115"/>
      <c r="K64" s="115"/>
      <c r="L64" s="115"/>
      <c r="M64" s="115"/>
      <c r="N64" s="115"/>
      <c r="O64" s="115"/>
      <c r="P64" s="115"/>
      <c r="Q64" s="115"/>
      <c r="R64" s="115"/>
      <c r="S64" s="115"/>
      <c r="T64" s="115"/>
      <c r="U64" s="115"/>
      <c r="V64" s="23"/>
      <c r="W64" s="22"/>
      <c r="X64" s="86"/>
      <c r="Y64" s="86"/>
      <c r="Z64" s="86"/>
      <c r="AA64" s="86"/>
      <c r="AB64" s="86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86"/>
      <c r="AR64" s="86"/>
      <c r="AS64" s="160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</row>
    <row r="65" spans="1:106" ht="121.5" customHeight="1" x14ac:dyDescent="0.25">
      <c r="A65" s="55"/>
      <c r="B65" s="81"/>
      <c r="C65" s="81"/>
      <c r="D65" s="81"/>
      <c r="E65" s="81"/>
      <c r="F65" s="81"/>
      <c r="G65" s="81"/>
      <c r="H65" s="81"/>
      <c r="I65" s="81"/>
      <c r="J65" s="108"/>
      <c r="K65" s="108"/>
      <c r="L65" s="108"/>
      <c r="M65" s="108"/>
      <c r="N65" s="51"/>
      <c r="O65" s="51"/>
      <c r="P65" s="81"/>
      <c r="Q65" s="81"/>
      <c r="R65" s="81"/>
      <c r="S65" s="81"/>
      <c r="T65" s="81"/>
      <c r="U65" s="81"/>
      <c r="V65" s="109"/>
      <c r="W65" s="28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7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</row>
    <row r="66" spans="1:106" ht="13" customHeight="1" thickBot="1" x14ac:dyDescent="0.3">
      <c r="A66" s="76"/>
      <c r="B66" s="113" t="str">
        <f>IF(AF1=1,"Distribution","Verteiler")</f>
        <v>Distribution</v>
      </c>
      <c r="C66" s="113"/>
      <c r="D66" s="113"/>
      <c r="E66" s="113"/>
      <c r="F66" s="107"/>
      <c r="G66" s="107"/>
      <c r="H66" s="107"/>
      <c r="I66" s="107"/>
      <c r="J66" s="107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U66" s="110"/>
      <c r="V66" s="110"/>
      <c r="W66" s="110"/>
      <c r="X66" s="110"/>
      <c r="Y66" s="110"/>
      <c r="Z66" s="114"/>
      <c r="AA66" s="114"/>
      <c r="AB66" s="114"/>
      <c r="AC66" s="114"/>
      <c r="AD66" s="114"/>
      <c r="AE66" s="117"/>
      <c r="AF66" s="117"/>
      <c r="AG66" s="117"/>
      <c r="AH66" s="117"/>
      <c r="AI66" s="117"/>
      <c r="AJ66" s="114"/>
      <c r="AK66" s="114"/>
      <c r="AL66" s="114"/>
      <c r="AM66" s="114"/>
      <c r="AN66" s="114"/>
      <c r="AO66" s="114"/>
      <c r="AP66" s="114"/>
      <c r="AQ66" s="114"/>
      <c r="AR66" s="114"/>
      <c r="AS66" s="116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</row>
    <row r="67" spans="1:10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10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10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10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10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10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10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10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10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10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10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10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10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10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</sheetData>
  <mergeCells count="120">
    <mergeCell ref="X47:AS47"/>
    <mergeCell ref="X48:AS48"/>
    <mergeCell ref="X49:AS49"/>
    <mergeCell ref="X61:AS61"/>
    <mergeCell ref="X62:AS62"/>
    <mergeCell ref="X63:AS63"/>
    <mergeCell ref="X64:AS64"/>
    <mergeCell ref="B13:U13"/>
    <mergeCell ref="B14:U14"/>
    <mergeCell ref="B15:U15"/>
    <mergeCell ref="B16:U16"/>
    <mergeCell ref="AI31:AS31"/>
    <mergeCell ref="B30:H30"/>
    <mergeCell ref="I30:Q30"/>
    <mergeCell ref="AR30:AS30"/>
    <mergeCell ref="X29:AF29"/>
    <mergeCell ref="AE30:AN30"/>
    <mergeCell ref="X31:AH31"/>
    <mergeCell ref="X34:AH34"/>
    <mergeCell ref="P29:V29"/>
    <mergeCell ref="B29:O29"/>
    <mergeCell ref="AG29:AR29"/>
    <mergeCell ref="J50:M50"/>
    <mergeCell ref="H40:U40"/>
    <mergeCell ref="B40:G40"/>
    <mergeCell ref="H49:T49"/>
    <mergeCell ref="H38:U38"/>
    <mergeCell ref="B47:G47"/>
    <mergeCell ref="H47:U47"/>
    <mergeCell ref="H39:U39"/>
    <mergeCell ref="B43:I43"/>
    <mergeCell ref="AI35:AS35"/>
    <mergeCell ref="H46:U46"/>
    <mergeCell ref="H45:U45"/>
    <mergeCell ref="B35:H35"/>
    <mergeCell ref="X45:AE45"/>
    <mergeCell ref="B46:G46"/>
    <mergeCell ref="B45:G45"/>
    <mergeCell ref="AL37:AS37"/>
    <mergeCell ref="I34:V34"/>
    <mergeCell ref="J37:V37"/>
    <mergeCell ref="I35:V35"/>
    <mergeCell ref="I36:V36"/>
    <mergeCell ref="X35:AH35"/>
    <mergeCell ref="AI38:AS38"/>
    <mergeCell ref="X38:AH38"/>
    <mergeCell ref="B39:G39"/>
    <mergeCell ref="B44:AP44"/>
    <mergeCell ref="B38:G38"/>
    <mergeCell ref="X46:AS46"/>
    <mergeCell ref="AF45:AR45"/>
    <mergeCell ref="A2:AS2"/>
    <mergeCell ref="AR3:AS3"/>
    <mergeCell ref="A19:AS19"/>
    <mergeCell ref="B10:U10"/>
    <mergeCell ref="B6:U6"/>
    <mergeCell ref="AI33:AS33"/>
    <mergeCell ref="B34:H34"/>
    <mergeCell ref="B31:H31"/>
    <mergeCell ref="I31:V31"/>
    <mergeCell ref="B32:H32"/>
    <mergeCell ref="B33:H33"/>
    <mergeCell ref="I32:V32"/>
    <mergeCell ref="I33:V33"/>
    <mergeCell ref="U30:V30"/>
    <mergeCell ref="X33:AH33"/>
    <mergeCell ref="AI32:AS32"/>
    <mergeCell ref="AI34:AS34"/>
    <mergeCell ref="X32:AH32"/>
    <mergeCell ref="B7:U7"/>
    <mergeCell ref="B8:U8"/>
    <mergeCell ref="B9:U9"/>
    <mergeCell ref="C49:F49"/>
    <mergeCell ref="R57:U57"/>
    <mergeCell ref="F66:J66"/>
    <mergeCell ref="J65:M65"/>
    <mergeCell ref="F65:I65"/>
    <mergeCell ref="P65:V65"/>
    <mergeCell ref="X65:AR65"/>
    <mergeCell ref="B63:G63"/>
    <mergeCell ref="B64:G64"/>
    <mergeCell ref="B65:E65"/>
    <mergeCell ref="K66:O66"/>
    <mergeCell ref="P66:T66"/>
    <mergeCell ref="H63:U63"/>
    <mergeCell ref="B66:E66"/>
    <mergeCell ref="Z66:AD66"/>
    <mergeCell ref="U66:Y66"/>
    <mergeCell ref="H64:U64"/>
    <mergeCell ref="AJ66:AN66"/>
    <mergeCell ref="AO66:AS66"/>
    <mergeCell ref="AE66:AI66"/>
    <mergeCell ref="F50:I50"/>
    <mergeCell ref="B53:I53"/>
    <mergeCell ref="B56:P56"/>
    <mergeCell ref="N50:U50"/>
    <mergeCell ref="A1:AE1"/>
    <mergeCell ref="AF1:AS1"/>
    <mergeCell ref="B59:M59"/>
    <mergeCell ref="B60:G60"/>
    <mergeCell ref="B58:J58"/>
    <mergeCell ref="B61:G61"/>
    <mergeCell ref="B62:G62"/>
    <mergeCell ref="X60:AE60"/>
    <mergeCell ref="H48:U48"/>
    <mergeCell ref="H60:U60"/>
    <mergeCell ref="R53:U54"/>
    <mergeCell ref="B51:AP51"/>
    <mergeCell ref="X50:AR50"/>
    <mergeCell ref="Q59:AB59"/>
    <mergeCell ref="B50:E50"/>
    <mergeCell ref="R56:U56"/>
    <mergeCell ref="H62:U62"/>
    <mergeCell ref="H61:U61"/>
    <mergeCell ref="B55:P55"/>
    <mergeCell ref="V53:AS53"/>
    <mergeCell ref="AF60:AR60"/>
    <mergeCell ref="K58:U58"/>
    <mergeCell ref="B57:O57"/>
    <mergeCell ref="R55:U55"/>
  </mergeCells>
  <phoneticPr fontId="0" type="noConversion"/>
  <printOptions horizontalCentered="1"/>
  <pageMargins left="0.35433070866141736" right="0.35433070866141736" top="0.43307086614173229" bottom="0.59055118110236227" header="0" footer="0.19685039370078741"/>
  <pageSetup paperSize="9" scale="78" orientation="portrait" r:id="rId1"/>
  <headerFooter alignWithMargins="0">
    <oddFooter>&amp;L&amp;"-,Standard"&amp;8Verantwortlich: QS / R.Burdach / 07.11.2022&amp;C&amp;"-,Standard"&amp;8Seite 1 von 3&amp;R&amp;"-,Standard"&amp;8DOK-/Rev.-Nr.: DOK-QS-074/ 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4</xdr:row>
                    <xdr:rowOff>0</xdr:rowOff>
                  </from>
                  <to>
                    <xdr:col>23</xdr:col>
                    <xdr:colOff>133350</xdr:colOff>
                    <xdr:row>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4</xdr:row>
                    <xdr:rowOff>133350</xdr:rowOff>
                  </from>
                  <to>
                    <xdr:col>23</xdr:col>
                    <xdr:colOff>95250</xdr:colOff>
                    <xdr:row>6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5</xdr:row>
                    <xdr:rowOff>127000</xdr:rowOff>
                  </from>
                  <to>
                    <xdr:col>23</xdr:col>
                    <xdr:colOff>133350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6</xdr:row>
                    <xdr:rowOff>127000</xdr:rowOff>
                  </from>
                  <to>
                    <xdr:col>23</xdr:col>
                    <xdr:colOff>133350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7</xdr:row>
                    <xdr:rowOff>127000</xdr:rowOff>
                  </from>
                  <to>
                    <xdr:col>23</xdr:col>
                    <xdr:colOff>133350</xdr:colOff>
                    <xdr:row>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8</xdr:row>
                    <xdr:rowOff>127000</xdr:rowOff>
                  </from>
                  <to>
                    <xdr:col>23</xdr:col>
                    <xdr:colOff>133350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9</xdr:row>
                    <xdr:rowOff>127000</xdr:rowOff>
                  </from>
                  <to>
                    <xdr:col>23</xdr:col>
                    <xdr:colOff>133350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10</xdr:row>
                    <xdr:rowOff>127000</xdr:rowOff>
                  </from>
                  <to>
                    <xdr:col>23</xdr:col>
                    <xdr:colOff>133350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11</xdr:row>
                    <xdr:rowOff>127000</xdr:rowOff>
                  </from>
                  <to>
                    <xdr:col>23</xdr:col>
                    <xdr:colOff>133350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12</xdr:row>
                    <xdr:rowOff>127000</xdr:rowOff>
                  </from>
                  <to>
                    <xdr:col>23</xdr:col>
                    <xdr:colOff>133350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13</xdr:row>
                    <xdr:rowOff>127000</xdr:rowOff>
                  </from>
                  <to>
                    <xdr:col>23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14</xdr:row>
                    <xdr:rowOff>127000</xdr:rowOff>
                  </from>
                  <to>
                    <xdr:col>23</xdr:col>
                    <xdr:colOff>133350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 sizeWithCells="1">
                  <from>
                    <xdr:col>21</xdr:col>
                    <xdr:colOff>133350</xdr:colOff>
                    <xdr:row>15</xdr:row>
                    <xdr:rowOff>133350</xdr:rowOff>
                  </from>
                  <to>
                    <xdr:col>23</xdr:col>
                    <xdr:colOff>133350</xdr:colOff>
                    <xdr:row>17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18</xdr:row>
                    <xdr:rowOff>146050</xdr:rowOff>
                  </from>
                  <to>
                    <xdr:col>2</xdr:col>
                    <xdr:colOff>114300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19</xdr:row>
                    <xdr:rowOff>146050</xdr:rowOff>
                  </from>
                  <to>
                    <xdr:col>2</xdr:col>
                    <xdr:colOff>114300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20</xdr:row>
                    <xdr:rowOff>133350</xdr:rowOff>
                  </from>
                  <to>
                    <xdr:col>2</xdr:col>
                    <xdr:colOff>114300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21</xdr:row>
                    <xdr:rowOff>133350</xdr:rowOff>
                  </from>
                  <to>
                    <xdr:col>2</xdr:col>
                    <xdr:colOff>114300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22</xdr:row>
                    <xdr:rowOff>133350</xdr:rowOff>
                  </from>
                  <to>
                    <xdr:col>2</xdr:col>
                    <xdr:colOff>114300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23</xdr:row>
                    <xdr:rowOff>127000</xdr:rowOff>
                  </from>
                  <to>
                    <xdr:col>16</xdr:col>
                    <xdr:colOff>107950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18</xdr:row>
                    <xdr:rowOff>133350</xdr:rowOff>
                  </from>
                  <to>
                    <xdr:col>16</xdr:col>
                    <xdr:colOff>107950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19</xdr:row>
                    <xdr:rowOff>146050</xdr:rowOff>
                  </from>
                  <to>
                    <xdr:col>16</xdr:col>
                    <xdr:colOff>107950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20</xdr:row>
                    <xdr:rowOff>133350</xdr:rowOff>
                  </from>
                  <to>
                    <xdr:col>16</xdr:col>
                    <xdr:colOff>107950</xdr:colOff>
                    <xdr:row>22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21</xdr:row>
                    <xdr:rowOff>133350</xdr:rowOff>
                  </from>
                  <to>
                    <xdr:col>16</xdr:col>
                    <xdr:colOff>107950</xdr:colOff>
                    <xdr:row>23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22</xdr:row>
                    <xdr:rowOff>133350</xdr:rowOff>
                  </from>
                  <to>
                    <xdr:col>16</xdr:col>
                    <xdr:colOff>107950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146050</xdr:rowOff>
                  </from>
                  <to>
                    <xdr:col>31</xdr:col>
                    <xdr:colOff>114300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20</xdr:row>
                    <xdr:rowOff>114300</xdr:rowOff>
                  </from>
                  <to>
                    <xdr:col>31</xdr:col>
                    <xdr:colOff>152400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21</xdr:row>
                    <xdr:rowOff>114300</xdr:rowOff>
                  </from>
                  <to>
                    <xdr:col>31</xdr:col>
                    <xdr:colOff>152400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22</xdr:row>
                    <xdr:rowOff>133350</xdr:rowOff>
                  </from>
                  <to>
                    <xdr:col>31</xdr:col>
                    <xdr:colOff>152400</xdr:colOff>
                    <xdr:row>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146050</xdr:rowOff>
                  </from>
                  <to>
                    <xdr:col>31</xdr:col>
                    <xdr:colOff>114300</xdr:colOff>
                    <xdr:row>20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 sizeWithCells="1">
                  <from>
                    <xdr:col>18</xdr:col>
                    <xdr:colOff>88900</xdr:colOff>
                    <xdr:row>53</xdr:row>
                    <xdr:rowOff>127000</xdr:rowOff>
                  </from>
                  <to>
                    <xdr:col>20</xdr:col>
                    <xdr:colOff>88900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 sizeWithCells="1">
                  <from>
                    <xdr:col>18</xdr:col>
                    <xdr:colOff>88900</xdr:colOff>
                    <xdr:row>54</xdr:row>
                    <xdr:rowOff>127000</xdr:rowOff>
                  </from>
                  <to>
                    <xdr:col>20</xdr:col>
                    <xdr:colOff>88900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 sizeWithCells="1">
                  <from>
                    <xdr:col>18</xdr:col>
                    <xdr:colOff>88900</xdr:colOff>
                    <xdr:row>55</xdr:row>
                    <xdr:rowOff>127000</xdr:rowOff>
                  </from>
                  <to>
                    <xdr:col>20</xdr:col>
                    <xdr:colOff>88900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53</xdr:row>
                    <xdr:rowOff>127000</xdr:rowOff>
                  </from>
                  <to>
                    <xdr:col>24</xdr:col>
                    <xdr:colOff>114300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53</xdr:row>
                    <xdr:rowOff>127000</xdr:rowOff>
                  </from>
                  <to>
                    <xdr:col>30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53</xdr:row>
                    <xdr:rowOff>127000</xdr:rowOff>
                  </from>
                  <to>
                    <xdr:col>31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53</xdr:row>
                    <xdr:rowOff>127000</xdr:rowOff>
                  </from>
                  <to>
                    <xdr:col>32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54</xdr:row>
                    <xdr:rowOff>171450</xdr:rowOff>
                  </from>
                  <to>
                    <xdr:col>25</xdr:col>
                    <xdr:colOff>114300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55</xdr:row>
                    <xdr:rowOff>171450</xdr:rowOff>
                  </from>
                  <to>
                    <xdr:col>25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54</xdr:row>
                    <xdr:rowOff>127000</xdr:rowOff>
                  </from>
                  <to>
                    <xdr:col>30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53</xdr:row>
                    <xdr:rowOff>127000</xdr:rowOff>
                  </from>
                  <to>
                    <xdr:col>33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53</xdr:row>
                    <xdr:rowOff>127000</xdr:rowOff>
                  </from>
                  <to>
                    <xdr:col>34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53</xdr:row>
                    <xdr:rowOff>127000</xdr:rowOff>
                  </from>
                  <to>
                    <xdr:col>35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53</xdr:row>
                    <xdr:rowOff>127000</xdr:rowOff>
                  </from>
                  <to>
                    <xdr:col>36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54</xdr:row>
                    <xdr:rowOff>127000</xdr:rowOff>
                  </from>
                  <to>
                    <xdr:col>31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55</xdr:row>
                    <xdr:rowOff>127000</xdr:rowOff>
                  </from>
                  <to>
                    <xdr:col>30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9" name="Check Box 47">
              <controlPr defaultSize="0" autoFill="0" autoLine="0" autoPict="0">
                <anchor moveWithCells="1" sizeWithCells="1">
                  <from>
                    <xdr:col>27</xdr:col>
                    <xdr:colOff>152400</xdr:colOff>
                    <xdr:row>55</xdr:row>
                    <xdr:rowOff>127000</xdr:rowOff>
                  </from>
                  <to>
                    <xdr:col>31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0" name="Check Box 48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54</xdr:row>
                    <xdr:rowOff>127000</xdr:rowOff>
                  </from>
                  <to>
                    <xdr:col>32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1" name="Check Box 49">
              <controlPr defaultSize="0" autoFill="0" autoLine="0" autoPict="0">
                <anchor moveWithCells="1" sizeWithCells="1">
                  <from>
                    <xdr:col>30</xdr:col>
                    <xdr:colOff>152400</xdr:colOff>
                    <xdr:row>55</xdr:row>
                    <xdr:rowOff>127000</xdr:rowOff>
                  </from>
                  <to>
                    <xdr:col>32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2" name="Check Box 50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54</xdr:row>
                    <xdr:rowOff>127000</xdr:rowOff>
                  </from>
                  <to>
                    <xdr:col>33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3" name="Check Box 51">
              <controlPr defaultSize="0" autoFill="0" autoLine="0" autoPict="0">
                <anchor moveWithCells="1" sizeWithCells="1">
                  <from>
                    <xdr:col>31</xdr:col>
                    <xdr:colOff>152400</xdr:colOff>
                    <xdr:row>55</xdr:row>
                    <xdr:rowOff>127000</xdr:rowOff>
                  </from>
                  <to>
                    <xdr:col>33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4" name="Check Box 5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55</xdr:row>
                    <xdr:rowOff>127000</xdr:rowOff>
                  </from>
                  <to>
                    <xdr:col>34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5" name="Check Box 53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54</xdr:row>
                    <xdr:rowOff>127000</xdr:rowOff>
                  </from>
                  <to>
                    <xdr:col>34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6" name="Check Box 54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55</xdr:row>
                    <xdr:rowOff>127000</xdr:rowOff>
                  </from>
                  <to>
                    <xdr:col>35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7" name="Check Box 55">
              <controlPr defaultSize="0" autoFill="0" autoLine="0" autoPict="0">
                <anchor moveWithCells="1" sizeWithCells="1">
                  <from>
                    <xdr:col>33</xdr:col>
                    <xdr:colOff>152400</xdr:colOff>
                    <xdr:row>54</xdr:row>
                    <xdr:rowOff>127000</xdr:rowOff>
                  </from>
                  <to>
                    <xdr:col>35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8" name="Check Box 56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54</xdr:row>
                    <xdr:rowOff>127000</xdr:rowOff>
                  </from>
                  <to>
                    <xdr:col>36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9" name="Check Box 57">
              <controlPr defaultSize="0" autoFill="0" autoLine="0" autoPict="0">
                <anchor moveWithCells="1" sizeWithCells="1">
                  <from>
                    <xdr:col>34</xdr:col>
                    <xdr:colOff>152400</xdr:colOff>
                    <xdr:row>55</xdr:row>
                    <xdr:rowOff>127000</xdr:rowOff>
                  </from>
                  <to>
                    <xdr:col>36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0" name="Check Box 58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55</xdr:row>
                    <xdr:rowOff>127000</xdr:rowOff>
                  </from>
                  <to>
                    <xdr:col>37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1" name="Check Box 59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55</xdr:row>
                    <xdr:rowOff>127000</xdr:rowOff>
                  </from>
                  <to>
                    <xdr:col>38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2" name="Check Box 60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55</xdr:row>
                    <xdr:rowOff>127000</xdr:rowOff>
                  </from>
                  <to>
                    <xdr:col>39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3" name="Check Box 61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54</xdr:row>
                    <xdr:rowOff>127000</xdr:rowOff>
                  </from>
                  <to>
                    <xdr:col>37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4" name="Check Box 62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55</xdr:row>
                    <xdr:rowOff>127000</xdr:rowOff>
                  </from>
                  <to>
                    <xdr:col>40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65" name="Check Box 63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55</xdr:row>
                    <xdr:rowOff>127000</xdr:rowOff>
                  </from>
                  <to>
                    <xdr:col>41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66" name="Check Box 64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54</xdr:row>
                    <xdr:rowOff>127000</xdr:rowOff>
                  </from>
                  <to>
                    <xdr:col>38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67" name="Check Box 65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54</xdr:row>
                    <xdr:rowOff>127000</xdr:rowOff>
                  </from>
                  <to>
                    <xdr:col>39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68" name="Check Box 66">
              <controlPr defaultSize="0" autoFill="0" autoLine="0" autoPict="0">
                <anchor moveWithCells="1" sizeWithCells="1">
                  <from>
                    <xdr:col>35</xdr:col>
                    <xdr:colOff>152400</xdr:colOff>
                    <xdr:row>53</xdr:row>
                    <xdr:rowOff>127000</xdr:rowOff>
                  </from>
                  <to>
                    <xdr:col>37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69" name="Check Box 67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54</xdr:row>
                    <xdr:rowOff>127000</xdr:rowOff>
                  </from>
                  <to>
                    <xdr:col>40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70" name="Check Box 68">
              <controlPr defaultSize="0" autoFill="0" autoLine="0" autoPict="0">
                <anchor moveWithCells="1" sizeWithCells="1">
                  <from>
                    <xdr:col>36</xdr:col>
                    <xdr:colOff>152400</xdr:colOff>
                    <xdr:row>53</xdr:row>
                    <xdr:rowOff>127000</xdr:rowOff>
                  </from>
                  <to>
                    <xdr:col>38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1" name="Check Box 69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54</xdr:row>
                    <xdr:rowOff>127000</xdr:rowOff>
                  </from>
                  <to>
                    <xdr:col>41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72" name="Check Box 70">
              <controlPr defaultSize="0" autoFill="0" autoLine="0" autoPict="0">
                <anchor moveWithCells="1" sizeWithCells="1">
                  <from>
                    <xdr:col>37</xdr:col>
                    <xdr:colOff>152400</xdr:colOff>
                    <xdr:row>53</xdr:row>
                    <xdr:rowOff>127000</xdr:rowOff>
                  </from>
                  <to>
                    <xdr:col>39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73" name="Check Box 71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54</xdr:row>
                    <xdr:rowOff>127000</xdr:rowOff>
                  </from>
                  <to>
                    <xdr:col>42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74" name="Check Box 72">
              <controlPr defaultSize="0" autoFill="0" autoLine="0" autoPict="0">
                <anchor moveWithCells="1" sizeWithCells="1">
                  <from>
                    <xdr:col>38</xdr:col>
                    <xdr:colOff>152400</xdr:colOff>
                    <xdr:row>53</xdr:row>
                    <xdr:rowOff>127000</xdr:rowOff>
                  </from>
                  <to>
                    <xdr:col>40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75" name="Check Box 73">
              <controlPr defaultSize="0" autoFill="0" autoLine="0" autoPict="0">
                <anchor moveWithCells="1" sizeWithCells="1">
                  <from>
                    <xdr:col>39</xdr:col>
                    <xdr:colOff>152400</xdr:colOff>
                    <xdr:row>53</xdr:row>
                    <xdr:rowOff>127000</xdr:rowOff>
                  </from>
                  <to>
                    <xdr:col>41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76" name="Check Box 74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53</xdr:row>
                    <xdr:rowOff>127000</xdr:rowOff>
                  </from>
                  <to>
                    <xdr:col>42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77" name="Check Box 75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53</xdr:row>
                    <xdr:rowOff>127000</xdr:rowOff>
                  </from>
                  <to>
                    <xdr:col>43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78" name="Check Box 76">
              <controlPr defaultSize="0" autoFill="0" autoLine="0" autoPict="0">
                <anchor moveWithCells="1" sizeWithCells="1">
                  <from>
                    <xdr:col>42</xdr:col>
                    <xdr:colOff>152400</xdr:colOff>
                    <xdr:row>53</xdr:row>
                    <xdr:rowOff>127000</xdr:rowOff>
                  </from>
                  <to>
                    <xdr:col>44</xdr:col>
                    <xdr:colOff>152400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79" name="Check Box 77">
              <controlPr defaultSize="0" autoFill="0" autoLine="0" autoPict="0">
                <anchor moveWithCells="1" sizeWithCells="1">
                  <from>
                    <xdr:col>40</xdr:col>
                    <xdr:colOff>152400</xdr:colOff>
                    <xdr:row>55</xdr:row>
                    <xdr:rowOff>127000</xdr:rowOff>
                  </from>
                  <to>
                    <xdr:col>42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80" name="Check Box 78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54</xdr:row>
                    <xdr:rowOff>127000</xdr:rowOff>
                  </from>
                  <to>
                    <xdr:col>43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81" name="Check Box 79">
              <controlPr defaultSize="0" autoFill="0" autoLine="0" autoPict="0">
                <anchor moveWithCells="1" sizeWithCells="1">
                  <from>
                    <xdr:col>43</xdr:col>
                    <xdr:colOff>152400</xdr:colOff>
                    <xdr:row>53</xdr:row>
                    <xdr:rowOff>127000</xdr:rowOff>
                  </from>
                  <to>
                    <xdr:col>45</xdr:col>
                    <xdr:colOff>0</xdr:colOff>
                    <xdr:row>55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82" name="Check Box 80">
              <controlPr defaultSize="0" autoFill="0" autoLine="0" autoPict="0">
                <anchor moveWithCells="1" sizeWithCells="1">
                  <from>
                    <xdr:col>41</xdr:col>
                    <xdr:colOff>152400</xdr:colOff>
                    <xdr:row>55</xdr:row>
                    <xdr:rowOff>127000</xdr:rowOff>
                  </from>
                  <to>
                    <xdr:col>43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83" name="Check Box 81">
              <controlPr defaultSize="0" autoFill="0" autoLine="0" autoPict="0">
                <anchor moveWithCells="1" sizeWithCells="1">
                  <from>
                    <xdr:col>42</xdr:col>
                    <xdr:colOff>152400</xdr:colOff>
                    <xdr:row>55</xdr:row>
                    <xdr:rowOff>127000</xdr:rowOff>
                  </from>
                  <to>
                    <xdr:col>44</xdr:col>
                    <xdr:colOff>152400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84" name="Check Box 82">
              <controlPr defaultSize="0" autoFill="0" autoLine="0" autoPict="0">
                <anchor moveWithCells="1" sizeWithCells="1">
                  <from>
                    <xdr:col>42</xdr:col>
                    <xdr:colOff>152400</xdr:colOff>
                    <xdr:row>54</xdr:row>
                    <xdr:rowOff>127000</xdr:rowOff>
                  </from>
                  <to>
                    <xdr:col>44</xdr:col>
                    <xdr:colOff>152400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85" name="Check Box 83">
              <controlPr defaultSize="0" autoFill="0" autoLine="0" autoPict="0">
                <anchor moveWithCells="1" sizeWithCells="1">
                  <from>
                    <xdr:col>43</xdr:col>
                    <xdr:colOff>152400</xdr:colOff>
                    <xdr:row>54</xdr:row>
                    <xdr:rowOff>127000</xdr:rowOff>
                  </from>
                  <to>
                    <xdr:col>45</xdr:col>
                    <xdr:colOff>0</xdr:colOff>
                    <xdr:row>56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86" name="Check Box 84">
              <controlPr defaultSize="0" autoFill="0" autoLine="0" autoPict="0">
                <anchor moveWithCells="1" sizeWithCells="1">
                  <from>
                    <xdr:col>43</xdr:col>
                    <xdr:colOff>152400</xdr:colOff>
                    <xdr:row>55</xdr:row>
                    <xdr:rowOff>127000</xdr:rowOff>
                  </from>
                  <to>
                    <xdr:col>45</xdr:col>
                    <xdr:colOff>0</xdr:colOff>
                    <xdr:row>57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87" name="Group Box 87">
              <controlPr defaultSize="0" autoFill="0" autoPict="0">
                <anchor moveWithCells="1">
                  <from>
                    <xdr:col>37</xdr:col>
                    <xdr:colOff>165100</xdr:colOff>
                    <xdr:row>4</xdr:row>
                    <xdr:rowOff>50800</xdr:rowOff>
                  </from>
                  <to>
                    <xdr:col>44</xdr:col>
                    <xdr:colOff>107950</xdr:colOff>
                    <xdr:row>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88" name="Option Button 88">
              <controlPr defaultSize="0" autoFill="0" autoLine="0" autoPict="0">
                <anchor moveWithCells="1">
                  <from>
                    <xdr:col>38</xdr:col>
                    <xdr:colOff>88900</xdr:colOff>
                    <xdr:row>4</xdr:row>
                    <xdr:rowOff>165100</xdr:rowOff>
                  </from>
                  <to>
                    <xdr:col>43</xdr:col>
                    <xdr:colOff>152400</xdr:colOff>
                    <xdr:row>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9" name="Option Button 89">
              <controlPr defaultSize="0" autoFill="0" autoLine="0" autoPict="0">
                <anchor moveWithCells="1">
                  <from>
                    <xdr:col>38</xdr:col>
                    <xdr:colOff>88900</xdr:colOff>
                    <xdr:row>6</xdr:row>
                    <xdr:rowOff>19050</xdr:rowOff>
                  </from>
                  <to>
                    <xdr:col>43</xdr:col>
                    <xdr:colOff>127000</xdr:colOff>
                    <xdr:row>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0" name="Check Box 90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23</xdr:row>
                    <xdr:rowOff>133350</xdr:rowOff>
                  </from>
                  <to>
                    <xdr:col>2</xdr:col>
                    <xdr:colOff>114300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91" name="Check Box 92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24</xdr:row>
                    <xdr:rowOff>133350</xdr:rowOff>
                  </from>
                  <to>
                    <xdr:col>16</xdr:col>
                    <xdr:colOff>107950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92" name="Check Box 93">
              <controlPr defaultSize="0" autoFill="0" autoLine="0" autoPict="0">
                <anchor moveWithCells="1" sizeWithCells="1">
                  <from>
                    <xdr:col>14</xdr:col>
                    <xdr:colOff>146050</xdr:colOff>
                    <xdr:row>25</xdr:row>
                    <xdr:rowOff>127000</xdr:rowOff>
                  </from>
                  <to>
                    <xdr:col>16</xdr:col>
                    <xdr:colOff>107950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93" name="Check Box 9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25</xdr:row>
                    <xdr:rowOff>127000</xdr:rowOff>
                  </from>
                  <to>
                    <xdr:col>2</xdr:col>
                    <xdr:colOff>114300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94" name="Check Box 9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24</xdr:row>
                    <xdr:rowOff>133350</xdr:rowOff>
                  </from>
                  <to>
                    <xdr:col>2</xdr:col>
                    <xdr:colOff>114300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95" name="Check Box 97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23</xdr:row>
                    <xdr:rowOff>133350</xdr:rowOff>
                  </from>
                  <to>
                    <xdr:col>31</xdr:col>
                    <xdr:colOff>152400</xdr:colOff>
                    <xdr:row>25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96" name="Check Box 9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24</xdr:row>
                    <xdr:rowOff>133350</xdr:rowOff>
                  </from>
                  <to>
                    <xdr:col>31</xdr:col>
                    <xdr:colOff>152400</xdr:colOff>
                    <xdr:row>26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97" name="Check Box 9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25</xdr:row>
                    <xdr:rowOff>133350</xdr:rowOff>
                  </from>
                  <to>
                    <xdr:col>31</xdr:col>
                    <xdr:colOff>152400</xdr:colOff>
                    <xdr:row>27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98" name="Check Box 100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53</xdr:row>
                    <xdr:rowOff>184150</xdr:rowOff>
                  </from>
                  <to>
                    <xdr:col>22</xdr:col>
                    <xdr:colOff>114300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99" name="Check Box 101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54</xdr:row>
                    <xdr:rowOff>171450</xdr:rowOff>
                  </from>
                  <to>
                    <xdr:col>22</xdr:col>
                    <xdr:colOff>114300</xdr:colOff>
                    <xdr:row>56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100" name="Check Box 102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55</xdr:row>
                    <xdr:rowOff>171450</xdr:rowOff>
                  </from>
                  <to>
                    <xdr:col>22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101" name="Check Box 103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53</xdr:row>
                    <xdr:rowOff>184150</xdr:rowOff>
                  </from>
                  <to>
                    <xdr:col>23</xdr:col>
                    <xdr:colOff>114300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102" name="Check Box 104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54</xdr:row>
                    <xdr:rowOff>184150</xdr:rowOff>
                  </from>
                  <to>
                    <xdr:col>23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103" name="Check Box 105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55</xdr:row>
                    <xdr:rowOff>171450</xdr:rowOff>
                  </from>
                  <to>
                    <xdr:col>23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04" name="Check Box 106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53</xdr:row>
                    <xdr:rowOff>171450</xdr:rowOff>
                  </from>
                  <to>
                    <xdr:col>25</xdr:col>
                    <xdr:colOff>114300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105" name="Check Box 107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54</xdr:row>
                    <xdr:rowOff>184150</xdr:rowOff>
                  </from>
                  <to>
                    <xdr:col>24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106" name="Check Box 108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55</xdr:row>
                    <xdr:rowOff>171450</xdr:rowOff>
                  </from>
                  <to>
                    <xdr:col>24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07" name="Check Box 109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53</xdr:row>
                    <xdr:rowOff>171450</xdr:rowOff>
                  </from>
                  <to>
                    <xdr:col>26</xdr:col>
                    <xdr:colOff>114300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08" name="Check Box 110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54</xdr:row>
                    <xdr:rowOff>184150</xdr:rowOff>
                  </from>
                  <to>
                    <xdr:col>26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09" name="Check Box 111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55</xdr:row>
                    <xdr:rowOff>171450</xdr:rowOff>
                  </from>
                  <to>
                    <xdr:col>26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110" name="Check Box 11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53</xdr:row>
                    <xdr:rowOff>171450</xdr:rowOff>
                  </from>
                  <to>
                    <xdr:col>27</xdr:col>
                    <xdr:colOff>114300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111" name="Check Box 113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54</xdr:row>
                    <xdr:rowOff>184150</xdr:rowOff>
                  </from>
                  <to>
                    <xdr:col>27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112" name="Check Box 114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55</xdr:row>
                    <xdr:rowOff>171450</xdr:rowOff>
                  </from>
                  <to>
                    <xdr:col>27</xdr:col>
                    <xdr:colOff>114300</xdr:colOff>
                    <xdr:row>57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113" name="Check Box 115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53</xdr:row>
                    <xdr:rowOff>171450</xdr:rowOff>
                  </from>
                  <to>
                    <xdr:col>30</xdr:col>
                    <xdr:colOff>114300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14" name="Check Box 116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54</xdr:row>
                    <xdr:rowOff>184150</xdr:rowOff>
                  </from>
                  <to>
                    <xdr:col>30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15" name="Check Box 117">
              <controlPr defaultSize="0" autoFill="0" autoLine="0" autoPict="0">
                <anchor moveWithCells="1" sizeWithCells="1">
                  <from>
                    <xdr:col>28</xdr:col>
                    <xdr:colOff>152400</xdr:colOff>
                    <xdr:row>55</xdr:row>
                    <xdr:rowOff>184150</xdr:rowOff>
                  </from>
                  <to>
                    <xdr:col>30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16" name="Check Box 118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53</xdr:row>
                    <xdr:rowOff>171450</xdr:rowOff>
                  </from>
                  <to>
                    <xdr:col>31</xdr:col>
                    <xdr:colOff>114300</xdr:colOff>
                    <xdr:row>55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117" name="Check Box 11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54</xdr:row>
                    <xdr:rowOff>184150</xdr:rowOff>
                  </from>
                  <to>
                    <xdr:col>31</xdr:col>
                    <xdr:colOff>114300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18" name="Check Box 120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55</xdr:row>
                    <xdr:rowOff>184150</xdr:rowOff>
                  </from>
                  <to>
                    <xdr:col>31</xdr:col>
                    <xdr:colOff>114300</xdr:colOff>
                    <xdr:row>57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AL235"/>
  <sheetViews>
    <sheetView tabSelected="1" view="pageLayout" topLeftCell="A16" zoomScaleNormal="100" workbookViewId="0">
      <selection activeCell="P134" sqref="P134"/>
    </sheetView>
  </sheetViews>
  <sheetFormatPr baseColWidth="10" defaultColWidth="11.453125" defaultRowHeight="12.5" x14ac:dyDescent="0.25"/>
  <cols>
    <col min="1" max="1" width="1.453125" customWidth="1"/>
    <col min="2" max="38" width="2.54296875" customWidth="1"/>
    <col min="39" max="16384" width="11.453125" style="31"/>
  </cols>
  <sheetData>
    <row r="1" spans="1:38" ht="21" customHeight="1" x14ac:dyDescent="0.25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9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</row>
    <row r="2" spans="1:38" ht="13" customHeight="1" x14ac:dyDescent="0.25">
      <c r="A2" s="252" t="str">
        <f>IF('Cover Sheet - Deckblatt'!AF1=1,"Test results","Prüfergebnisse")</f>
        <v>Test results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</row>
    <row r="3" spans="1:38" ht="15.7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254"/>
      <c r="AH3" s="254"/>
      <c r="AI3" s="254"/>
      <c r="AJ3" s="254"/>
      <c r="AK3" s="255"/>
      <c r="AL3" s="255"/>
    </row>
    <row r="4" spans="1:38" ht="6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ht="3.65" customHeight="1" x14ac:dyDescent="0.25">
      <c r="A5" s="4"/>
      <c r="B5" s="4"/>
      <c r="C5" s="256"/>
      <c r="D5" s="257" t="str">
        <f>IF('Cover Sheet - Deckblatt'!AF1=1,"Appendices","Anlagen")</f>
        <v>Appendices</v>
      </c>
      <c r="E5" s="257"/>
      <c r="F5" s="257"/>
      <c r="G5" s="257"/>
      <c r="H5" s="257"/>
      <c r="I5" s="257"/>
      <c r="J5" s="257"/>
      <c r="K5" s="257"/>
      <c r="L5" s="257"/>
      <c r="M5" s="257"/>
      <c r="N5" s="257"/>
      <c r="O5" s="257"/>
      <c r="P5" s="257"/>
      <c r="Q5" s="257"/>
      <c r="R5" s="4"/>
      <c r="S5" s="4"/>
      <c r="T5" s="4"/>
      <c r="U5" s="183" t="str">
        <f>IF('Cover Sheet - Deckblatt'!AF1=1,"Initial sample inspection report","Erstmusterprüfbericht")</f>
        <v>Initial sample inspection report</v>
      </c>
      <c r="V5" s="184"/>
      <c r="W5" s="184"/>
      <c r="X5" s="184"/>
      <c r="Y5" s="184"/>
      <c r="Z5" s="184"/>
      <c r="AA5" s="184"/>
      <c r="AB5" s="184"/>
      <c r="AC5" s="184"/>
      <c r="AD5" s="184"/>
      <c r="AE5" s="184"/>
      <c r="AF5" s="184"/>
      <c r="AG5" s="184"/>
      <c r="AH5" s="184"/>
      <c r="AI5" s="184"/>
      <c r="AJ5" s="184"/>
      <c r="AK5" s="184"/>
      <c r="AL5" s="184"/>
    </row>
    <row r="6" spans="1:38" ht="3.65" customHeight="1" x14ac:dyDescent="0.25">
      <c r="A6" s="4"/>
      <c r="B6" s="4"/>
      <c r="C6" s="256"/>
      <c r="D6" s="257"/>
      <c r="E6" s="257"/>
      <c r="F6" s="257"/>
      <c r="G6" s="257"/>
      <c r="H6" s="257"/>
      <c r="I6" s="257"/>
      <c r="J6" s="257"/>
      <c r="K6" s="257"/>
      <c r="L6" s="257"/>
      <c r="M6" s="257"/>
      <c r="N6" s="257"/>
      <c r="O6" s="257"/>
      <c r="P6" s="257"/>
      <c r="Q6" s="257"/>
      <c r="R6" s="4"/>
      <c r="S6" s="4"/>
      <c r="T6" s="4"/>
      <c r="U6" s="184"/>
      <c r="V6" s="184"/>
      <c r="W6" s="184"/>
      <c r="X6" s="184"/>
      <c r="Y6" s="184"/>
      <c r="Z6" s="184"/>
      <c r="AA6" s="184"/>
      <c r="AB6" s="184"/>
      <c r="AC6" s="184"/>
      <c r="AD6" s="184"/>
      <c r="AE6" s="184"/>
      <c r="AF6" s="184"/>
      <c r="AG6" s="184"/>
      <c r="AH6" s="184"/>
      <c r="AI6" s="184"/>
      <c r="AJ6" s="184"/>
      <c r="AK6" s="184"/>
      <c r="AL6" s="184"/>
    </row>
    <row r="7" spans="1:38" ht="3.65" customHeight="1" x14ac:dyDescent="0.25">
      <c r="A7" s="4"/>
      <c r="B7" s="4"/>
      <c r="C7" s="256"/>
      <c r="D7" s="257"/>
      <c r="E7" s="257"/>
      <c r="F7" s="257"/>
      <c r="G7" s="257"/>
      <c r="H7" s="257"/>
      <c r="I7" s="257"/>
      <c r="J7" s="257"/>
      <c r="K7" s="257"/>
      <c r="L7" s="257"/>
      <c r="M7" s="257"/>
      <c r="N7" s="257"/>
      <c r="O7" s="257"/>
      <c r="P7" s="257"/>
      <c r="Q7" s="257"/>
      <c r="R7" s="4"/>
      <c r="S7" s="4"/>
      <c r="T7" s="4"/>
      <c r="U7" s="184"/>
      <c r="V7" s="184"/>
      <c r="W7" s="184"/>
      <c r="X7" s="184"/>
      <c r="Y7" s="184"/>
      <c r="Z7" s="184"/>
      <c r="AA7" s="184"/>
      <c r="AB7" s="184"/>
      <c r="AC7" s="184"/>
      <c r="AD7" s="184"/>
      <c r="AE7" s="184"/>
      <c r="AF7" s="184"/>
      <c r="AG7" s="184"/>
      <c r="AH7" s="184"/>
      <c r="AI7" s="184"/>
      <c r="AJ7" s="184"/>
      <c r="AK7" s="184"/>
      <c r="AL7" s="184"/>
    </row>
    <row r="8" spans="1:38" ht="3.65" customHeight="1" x14ac:dyDescent="0.25">
      <c r="A8" s="4"/>
      <c r="B8" s="4"/>
      <c r="C8" s="180" t="s">
        <v>0</v>
      </c>
      <c r="D8" s="182" t="str">
        <f>IF('Cover Sheet - Deckblatt'!AF1=1,"Dimensional Check","Maßprüfung")</f>
        <v>Dimensional Check</v>
      </c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6"/>
      <c r="S8" s="4"/>
      <c r="T8" s="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  <c r="AF8" s="184"/>
      <c r="AG8" s="184"/>
      <c r="AH8" s="184"/>
      <c r="AI8" s="184"/>
      <c r="AJ8" s="184"/>
      <c r="AK8" s="184"/>
      <c r="AL8" s="184"/>
    </row>
    <row r="9" spans="1:38" ht="3.65" customHeight="1" x14ac:dyDescent="0.25">
      <c r="A9" s="4"/>
      <c r="B9" s="7"/>
      <c r="C9" s="181"/>
      <c r="D9" s="182"/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8"/>
      <c r="S9" s="4"/>
      <c r="T9" s="4"/>
      <c r="U9" s="179" t="str">
        <f>IF('Cover Sheet - Deckblatt'!AF1=1,"Initial sample inspection","Erstbemusterung")</f>
        <v>Initial sample inspection</v>
      </c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</row>
    <row r="10" spans="1:38" ht="3.65" customHeight="1" x14ac:dyDescent="0.25">
      <c r="A10" s="4"/>
      <c r="B10" s="7"/>
      <c r="C10" s="181"/>
      <c r="D10" s="182"/>
      <c r="E10" s="182"/>
      <c r="F10" s="182"/>
      <c r="G10" s="182"/>
      <c r="H10" s="182"/>
      <c r="I10" s="182"/>
      <c r="J10" s="182"/>
      <c r="K10" s="182"/>
      <c r="L10" s="182"/>
      <c r="M10" s="182"/>
      <c r="N10" s="182"/>
      <c r="O10" s="182"/>
      <c r="P10" s="182"/>
      <c r="Q10" s="182"/>
      <c r="R10" s="8"/>
      <c r="S10" s="4"/>
      <c r="T10" s="4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</row>
    <row r="11" spans="1:38" ht="3.65" customHeight="1" x14ac:dyDescent="0.25">
      <c r="A11" s="4"/>
      <c r="B11" s="7"/>
      <c r="C11" s="180" t="s">
        <v>3</v>
      </c>
      <c r="D11" s="182" t="str">
        <f>IF('Cover Sheet - Deckblatt'!AF1=1,"Functional Test","Funktionsprüfung")</f>
        <v>Functional Test</v>
      </c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8"/>
      <c r="S11" s="4"/>
      <c r="T11" s="4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</row>
    <row r="12" spans="1:38" ht="3.65" customHeight="1" x14ac:dyDescent="0.25">
      <c r="A12" s="4"/>
      <c r="B12" s="7"/>
      <c r="C12" s="181"/>
      <c r="D12" s="182"/>
      <c r="E12" s="182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8"/>
      <c r="S12" s="4"/>
      <c r="T12" s="4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</row>
    <row r="13" spans="1:38" ht="3.65" customHeight="1" x14ac:dyDescent="0.25">
      <c r="A13" s="4"/>
      <c r="B13" s="7"/>
      <c r="C13" s="181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8"/>
      <c r="S13" s="4"/>
      <c r="T13" s="4"/>
      <c r="U13" s="179" t="str">
        <f>IF('Cover Sheet - Deckblatt'!AF1=1,"re-sampling","Nachbemusterung")</f>
        <v>re-sampling</v>
      </c>
      <c r="V13" s="179"/>
      <c r="W13" s="179"/>
      <c r="X13" s="179"/>
      <c r="Y13" s="179"/>
      <c r="Z13" s="179"/>
      <c r="AA13" s="179"/>
      <c r="AB13" s="179"/>
      <c r="AC13" s="179"/>
      <c r="AD13" s="179"/>
      <c r="AE13" s="179"/>
      <c r="AF13" s="179"/>
      <c r="AG13" s="179"/>
      <c r="AH13" s="179"/>
      <c r="AI13" s="179"/>
      <c r="AJ13" s="179"/>
      <c r="AK13" s="179"/>
      <c r="AL13" s="179"/>
    </row>
    <row r="14" spans="1:38" ht="3.65" customHeight="1" x14ac:dyDescent="0.25">
      <c r="A14" s="4"/>
      <c r="B14" s="7"/>
      <c r="C14" s="180" t="s">
        <v>5</v>
      </c>
      <c r="D14" s="182" t="str">
        <f>IF('Cover Sheet - Deckblatt'!AF1=1,"Material Test","Werkstoffprüfung")</f>
        <v>Material Test</v>
      </c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8"/>
      <c r="S14" s="4"/>
      <c r="T14" s="4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</row>
    <row r="15" spans="1:38" ht="3.65" customHeight="1" x14ac:dyDescent="0.25">
      <c r="A15" s="4"/>
      <c r="B15" s="7"/>
      <c r="C15" s="181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8"/>
      <c r="S15" s="4"/>
      <c r="T15" s="4"/>
      <c r="U15" s="179"/>
      <c r="V15" s="179"/>
      <c r="W15" s="179"/>
      <c r="X15" s="179"/>
      <c r="Y15" s="179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</row>
    <row r="16" spans="1:38" ht="3.65" customHeight="1" x14ac:dyDescent="0.25">
      <c r="A16" s="4"/>
      <c r="B16" s="7"/>
      <c r="C16" s="181"/>
      <c r="D16" s="182"/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182"/>
      <c r="R16" s="8"/>
      <c r="S16" s="4"/>
      <c r="T16" s="4"/>
      <c r="U16" s="179"/>
      <c r="V16" s="179"/>
      <c r="W16" s="179"/>
      <c r="X16" s="179"/>
      <c r="Y16" s="179"/>
      <c r="Z16" s="179"/>
      <c r="AA16" s="179"/>
      <c r="AB16" s="179"/>
      <c r="AC16" s="179"/>
      <c r="AD16" s="179"/>
      <c r="AE16" s="179"/>
      <c r="AF16" s="179"/>
      <c r="AG16" s="179"/>
      <c r="AH16" s="179"/>
      <c r="AI16" s="179"/>
      <c r="AJ16" s="179"/>
      <c r="AK16" s="179"/>
      <c r="AL16" s="179"/>
    </row>
    <row r="17" spans="1:38" ht="3.65" customHeight="1" x14ac:dyDescent="0.25">
      <c r="A17" s="4"/>
      <c r="B17" s="7"/>
      <c r="C17" s="180" t="s">
        <v>7</v>
      </c>
      <c r="D17" s="182" t="str">
        <f>IF('Cover Sheet - Deckblatt'!AF1=1,"Haptics","Haptikprüfung")</f>
        <v>Haptics</v>
      </c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8"/>
      <c r="S17" s="4"/>
      <c r="T17" s="4"/>
      <c r="U17" s="179" t="str">
        <f>IF('Cover Sheet - Deckblatt'!AF1=1,"New Part","Neuteil")</f>
        <v>New Part</v>
      </c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</row>
    <row r="18" spans="1:38" ht="3.65" customHeight="1" x14ac:dyDescent="0.25">
      <c r="A18" s="4"/>
      <c r="B18" s="7"/>
      <c r="C18" s="181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8"/>
      <c r="S18" s="4"/>
      <c r="T18" s="4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</row>
    <row r="19" spans="1:38" ht="3.65" customHeight="1" x14ac:dyDescent="0.25">
      <c r="A19" s="4"/>
      <c r="B19" s="7"/>
      <c r="C19" s="181"/>
      <c r="D19" s="182"/>
      <c r="E19" s="182"/>
      <c r="F19" s="182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8"/>
      <c r="S19" s="4"/>
      <c r="T19" s="4"/>
      <c r="U19" s="179"/>
      <c r="V19" s="179"/>
      <c r="W19" s="179"/>
      <c r="X19" s="179"/>
      <c r="Y19" s="179"/>
      <c r="Z19" s="179"/>
      <c r="AA19" s="179"/>
      <c r="AB19" s="179"/>
      <c r="AC19" s="179"/>
      <c r="AD19" s="179"/>
      <c r="AE19" s="179"/>
      <c r="AF19" s="179"/>
      <c r="AG19" s="179"/>
      <c r="AH19" s="179"/>
      <c r="AI19" s="179"/>
      <c r="AJ19" s="179"/>
      <c r="AK19" s="179"/>
      <c r="AL19" s="179"/>
    </row>
    <row r="20" spans="1:38" ht="3.65" customHeight="1" x14ac:dyDescent="0.25">
      <c r="A20" s="4"/>
      <c r="B20" s="7"/>
      <c r="C20" s="180" t="s">
        <v>9</v>
      </c>
      <c r="D20" s="182" t="str">
        <f>IF('Cover Sheet - Deckblatt'!AF1=1,"Acoustics","Akustikprüfung")</f>
        <v>Acoustics</v>
      </c>
      <c r="E20" s="182"/>
      <c r="F20" s="182"/>
      <c r="G20" s="182"/>
      <c r="H20" s="182"/>
      <c r="I20" s="182"/>
      <c r="J20" s="182"/>
      <c r="K20" s="182"/>
      <c r="L20" s="182"/>
      <c r="M20" s="182"/>
      <c r="N20" s="182"/>
      <c r="O20" s="182"/>
      <c r="P20" s="182"/>
      <c r="Q20" s="182"/>
      <c r="R20" s="8"/>
      <c r="S20" s="4"/>
      <c r="T20" s="4"/>
      <c r="U20" s="179"/>
      <c r="V20" s="179"/>
      <c r="W20" s="179"/>
      <c r="X20" s="179"/>
      <c r="Y20" s="179"/>
      <c r="Z20" s="179"/>
      <c r="AA20" s="179"/>
      <c r="AB20" s="179"/>
      <c r="AC20" s="179"/>
      <c r="AD20" s="179"/>
      <c r="AE20" s="179"/>
      <c r="AF20" s="179"/>
      <c r="AG20" s="179"/>
      <c r="AH20" s="179"/>
      <c r="AI20" s="179"/>
      <c r="AJ20" s="179"/>
      <c r="AK20" s="179"/>
      <c r="AL20" s="179"/>
    </row>
    <row r="21" spans="1:38" ht="3.65" customHeight="1" x14ac:dyDescent="0.25">
      <c r="A21" s="9"/>
      <c r="B21" s="10"/>
      <c r="C21" s="181"/>
      <c r="D21" s="182"/>
      <c r="E21" s="182"/>
      <c r="F21" s="182"/>
      <c r="G21" s="182"/>
      <c r="H21" s="182"/>
      <c r="I21" s="182"/>
      <c r="J21" s="182"/>
      <c r="K21" s="182"/>
      <c r="L21" s="182"/>
      <c r="M21" s="182"/>
      <c r="N21" s="182"/>
      <c r="O21" s="182"/>
      <c r="P21" s="182"/>
      <c r="Q21" s="182"/>
      <c r="R21" s="11"/>
      <c r="S21" s="4"/>
      <c r="T21" s="4"/>
      <c r="U21" s="179" t="str">
        <f>IF('Cover Sheet - Deckblatt'!AF1=1,"Product modification","Produktänderung")</f>
        <v>Product modification</v>
      </c>
      <c r="V21" s="179"/>
      <c r="W21" s="179"/>
      <c r="X21" s="179"/>
      <c r="Y21" s="179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</row>
    <row r="22" spans="1:38" ht="3.65" customHeight="1" x14ac:dyDescent="0.25">
      <c r="A22" s="9"/>
      <c r="B22" s="10"/>
      <c r="C22" s="181"/>
      <c r="D22" s="182"/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1"/>
      <c r="S22" s="4"/>
      <c r="T22" s="4"/>
      <c r="U22" s="179"/>
      <c r="V22" s="179"/>
      <c r="W22" s="179"/>
      <c r="X22" s="179"/>
      <c r="Y22" s="179"/>
      <c r="Z22" s="179"/>
      <c r="AA22" s="179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</row>
    <row r="23" spans="1:38" ht="3.65" customHeight="1" x14ac:dyDescent="0.25">
      <c r="A23" s="9"/>
      <c r="B23" s="10"/>
      <c r="C23" s="180" t="s">
        <v>11</v>
      </c>
      <c r="D23" s="182" t="str">
        <f>IF('Cover Sheet - Deckblatt'!AF1=1,"Odors","Geruchsprüfung")</f>
        <v>Odors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1"/>
      <c r="S23" s="4"/>
      <c r="T23" s="4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</row>
    <row r="24" spans="1:38" ht="3.65" customHeight="1" x14ac:dyDescent="0.25">
      <c r="A24" s="9"/>
      <c r="B24" s="10"/>
      <c r="C24" s="181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1"/>
      <c r="S24" s="4"/>
      <c r="T24" s="4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</row>
    <row r="25" spans="1:38" ht="3.65" customHeight="1" x14ac:dyDescent="0.25">
      <c r="A25" s="4"/>
      <c r="B25" s="4"/>
      <c r="C25" s="181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6"/>
      <c r="S25" s="4"/>
      <c r="T25" s="4"/>
      <c r="U25" s="179" t="str">
        <f>IF('Cover Sheet - Deckblatt'!AF1=1,"Production transfer","Produktionsverlagerung")</f>
        <v>Production transfer</v>
      </c>
      <c r="V25" s="179"/>
      <c r="W25" s="179"/>
      <c r="X25" s="179"/>
      <c r="Y25" s="179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 ht="3.65" customHeight="1" x14ac:dyDescent="0.25">
      <c r="A26" s="4"/>
      <c r="B26" s="4"/>
      <c r="C26" s="180" t="s">
        <v>1</v>
      </c>
      <c r="D26" s="182" t="str">
        <f>IF('Cover Sheet - Deckblatt'!AF1=1,"Appearance","Aussehensprüfung")</f>
        <v>Appearance</v>
      </c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1"/>
      <c r="S26" s="4"/>
      <c r="T26" s="4"/>
      <c r="U26" s="179"/>
      <c r="V26" s="179"/>
      <c r="W26" s="179"/>
      <c r="X26" s="179"/>
      <c r="Y26" s="179"/>
      <c r="Z26" s="179"/>
      <c r="AA26" s="179"/>
      <c r="AB26" s="179"/>
      <c r="AC26" s="179"/>
      <c r="AD26" s="179"/>
      <c r="AE26" s="179"/>
      <c r="AF26" s="179"/>
      <c r="AG26" s="179"/>
      <c r="AH26" s="179"/>
      <c r="AI26" s="179"/>
      <c r="AJ26" s="179"/>
      <c r="AK26" s="179"/>
      <c r="AL26" s="179"/>
    </row>
    <row r="27" spans="1:38" ht="3.65" customHeight="1" x14ac:dyDescent="0.25">
      <c r="A27" s="4"/>
      <c r="B27" s="4"/>
      <c r="C27" s="181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1"/>
      <c r="S27" s="4"/>
      <c r="T27" s="4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</row>
    <row r="28" spans="1:38" ht="3.65" customHeight="1" x14ac:dyDescent="0.25">
      <c r="A28" s="4"/>
      <c r="B28" s="4"/>
      <c r="C28" s="181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6"/>
      <c r="S28" s="4"/>
      <c r="T28" s="4"/>
      <c r="U28" s="179"/>
      <c r="V28" s="179"/>
      <c r="W28" s="179"/>
      <c r="X28" s="179"/>
      <c r="Y28" s="179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</row>
    <row r="29" spans="1:38" ht="3.65" customHeight="1" x14ac:dyDescent="0.25">
      <c r="A29" s="4"/>
      <c r="B29" s="4"/>
      <c r="C29" s="180" t="s">
        <v>4</v>
      </c>
      <c r="D29" s="182" t="str">
        <f>IF('Cover Sheet - Deckblatt'!AF1=1,"Surface Check","Oberflächenprüfung")</f>
        <v>Surface Check</v>
      </c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6"/>
      <c r="S29" s="4"/>
      <c r="T29" s="4"/>
      <c r="U29" s="179" t="str">
        <f>IF('Cover Sheet - Deckblatt'!AF1=1,"Changes in the production procedures","Änderung von Produktionsverfahren")</f>
        <v>Changes in the production procedures</v>
      </c>
      <c r="V29" s="179"/>
      <c r="W29" s="179"/>
      <c r="X29" s="179"/>
      <c r="Y29" s="179"/>
      <c r="Z29" s="179"/>
      <c r="AA29" s="179"/>
      <c r="AB29" s="179"/>
      <c r="AC29" s="179"/>
      <c r="AD29" s="179"/>
      <c r="AE29" s="179"/>
      <c r="AF29" s="179"/>
      <c r="AG29" s="179"/>
      <c r="AH29" s="179"/>
      <c r="AI29" s="179"/>
      <c r="AJ29" s="179"/>
      <c r="AK29" s="179"/>
      <c r="AL29" s="179"/>
    </row>
    <row r="30" spans="1:38" ht="3.65" customHeight="1" x14ac:dyDescent="0.25">
      <c r="A30" s="4"/>
      <c r="B30" s="4"/>
      <c r="C30" s="181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6"/>
      <c r="S30" s="4"/>
      <c r="T30" s="4"/>
      <c r="U30" s="179"/>
      <c r="V30" s="179"/>
      <c r="W30" s="179"/>
      <c r="X30" s="179"/>
      <c r="Y30" s="179"/>
      <c r="Z30" s="179"/>
      <c r="AA30" s="179"/>
      <c r="AB30" s="179"/>
      <c r="AC30" s="179"/>
      <c r="AD30" s="179"/>
      <c r="AE30" s="179"/>
      <c r="AF30" s="179"/>
      <c r="AG30" s="179"/>
      <c r="AH30" s="179"/>
      <c r="AI30" s="179"/>
      <c r="AJ30" s="179"/>
      <c r="AK30" s="179"/>
      <c r="AL30" s="179"/>
    </row>
    <row r="31" spans="1:38" ht="3.65" customHeight="1" x14ac:dyDescent="0.25">
      <c r="A31" s="4"/>
      <c r="B31" s="4"/>
      <c r="C31" s="181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6"/>
      <c r="S31" s="4"/>
      <c r="T31" s="4"/>
      <c r="U31" s="179"/>
      <c r="V31" s="179"/>
      <c r="W31" s="179"/>
      <c r="X31" s="179"/>
      <c r="Y31" s="179"/>
      <c r="Z31" s="179"/>
      <c r="AA31" s="179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</row>
    <row r="32" spans="1:38" ht="3.65" customHeight="1" x14ac:dyDescent="0.25">
      <c r="A32" s="4"/>
      <c r="B32" s="4"/>
      <c r="C32" s="180" t="s">
        <v>6</v>
      </c>
      <c r="D32" s="182" t="str">
        <f>IF('Cover Sheet - Deckblatt'!AF1=1,"EMV Test","EMV - Prüfung")</f>
        <v>EMV Test</v>
      </c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6"/>
      <c r="S32" s="4"/>
      <c r="T32" s="4"/>
      <c r="U32" s="179"/>
      <c r="V32" s="179"/>
      <c r="W32" s="179"/>
      <c r="X32" s="179"/>
      <c r="Y32" s="179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</row>
    <row r="33" spans="1:38" ht="3.65" customHeight="1" x14ac:dyDescent="0.25">
      <c r="A33" s="4"/>
      <c r="B33" s="7"/>
      <c r="C33" s="181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8"/>
      <c r="S33" s="4"/>
      <c r="T33" s="4"/>
      <c r="U33" s="179" t="str">
        <f>IF('Cover Sheet - Deckblatt'!AF1=1,"Long production pause","längeres Aussetzen der Fertigung")</f>
        <v>Long production pause</v>
      </c>
      <c r="V33" s="179"/>
      <c r="W33" s="179"/>
      <c r="X33" s="179"/>
      <c r="Y33" s="179"/>
      <c r="Z33" s="179"/>
      <c r="AA33" s="179"/>
      <c r="AB33" s="179"/>
      <c r="AC33" s="179"/>
      <c r="AD33" s="179"/>
      <c r="AE33" s="179"/>
      <c r="AF33" s="179"/>
      <c r="AG33" s="179"/>
      <c r="AH33" s="179"/>
      <c r="AI33" s="179"/>
      <c r="AJ33" s="179"/>
      <c r="AK33" s="179"/>
      <c r="AL33" s="179"/>
    </row>
    <row r="34" spans="1:38" ht="3.65" customHeight="1" x14ac:dyDescent="0.25">
      <c r="A34" s="4"/>
      <c r="B34" s="7"/>
      <c r="C34" s="181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8"/>
      <c r="S34" s="4"/>
      <c r="T34" s="4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</row>
    <row r="35" spans="1:38" ht="3.65" customHeight="1" x14ac:dyDescent="0.25">
      <c r="A35" s="4"/>
      <c r="B35" s="7"/>
      <c r="C35" s="180" t="s">
        <v>8</v>
      </c>
      <c r="D35" s="182" t="str">
        <f>IF('Cover Sheet - Deckblatt'!AF1=1,"Reliability Test","Zuverlässigkeitsprüfung")</f>
        <v>Reliability Test</v>
      </c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8"/>
      <c r="S35" s="4"/>
      <c r="T35" s="4"/>
      <c r="U35" s="179"/>
      <c r="V35" s="179"/>
      <c r="W35" s="179"/>
      <c r="X35" s="179"/>
      <c r="Y35" s="179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</row>
    <row r="36" spans="1:38" ht="3.65" customHeight="1" x14ac:dyDescent="0.25">
      <c r="A36" s="4"/>
      <c r="B36" s="7"/>
      <c r="C36" s="181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8"/>
      <c r="S36" s="4"/>
      <c r="T36" s="4"/>
      <c r="U36" s="179"/>
      <c r="V36" s="179"/>
      <c r="W36" s="179"/>
      <c r="X36" s="179"/>
      <c r="Y36" s="179"/>
      <c r="Z36" s="179"/>
      <c r="AA36" s="179"/>
      <c r="AB36" s="179"/>
      <c r="AC36" s="179"/>
      <c r="AD36" s="179"/>
      <c r="AE36" s="179"/>
      <c r="AF36" s="179"/>
      <c r="AG36" s="179"/>
      <c r="AH36" s="179"/>
      <c r="AI36" s="179"/>
      <c r="AJ36" s="179"/>
      <c r="AK36" s="179"/>
      <c r="AL36" s="179"/>
    </row>
    <row r="37" spans="1:38" ht="3.65" customHeight="1" x14ac:dyDescent="0.25">
      <c r="A37" s="4"/>
      <c r="B37" s="7"/>
      <c r="C37" s="181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8"/>
      <c r="S37" s="4"/>
      <c r="T37" s="4"/>
      <c r="U37" s="179" t="str">
        <f>IF('Cover Sheet - Deckblatt'!AF1=1,"New subcontractor","neuer Unterlieferant")</f>
        <v>New subcontractor</v>
      </c>
      <c r="V37" s="179"/>
      <c r="W37" s="179"/>
      <c r="X37" s="179"/>
      <c r="Y37" s="179"/>
      <c r="Z37" s="179"/>
      <c r="AA37" s="179"/>
      <c r="AB37" s="179"/>
      <c r="AC37" s="179"/>
      <c r="AD37" s="179"/>
      <c r="AE37" s="179"/>
      <c r="AF37" s="179"/>
      <c r="AG37" s="179"/>
      <c r="AH37" s="179"/>
      <c r="AI37" s="179"/>
      <c r="AJ37" s="179"/>
      <c r="AK37" s="179"/>
      <c r="AL37" s="179"/>
    </row>
    <row r="38" spans="1:38" ht="3.65" customHeight="1" x14ac:dyDescent="0.25">
      <c r="A38" s="4"/>
      <c r="B38" s="7"/>
      <c r="C38" s="180" t="s">
        <v>10</v>
      </c>
      <c r="D38" s="182" t="str">
        <f>IF('Cover Sheet - Deckblatt'!AF1=1,"Design - FMEA","Design - FMEA")</f>
        <v>Design - FMEA</v>
      </c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8"/>
      <c r="S38" s="4"/>
      <c r="T38" s="4"/>
      <c r="U38" s="179"/>
      <c r="V38" s="179"/>
      <c r="W38" s="179"/>
      <c r="X38" s="179"/>
      <c r="Y38" s="179"/>
      <c r="Z38" s="179"/>
      <c r="AA38" s="179"/>
      <c r="AB38" s="179"/>
      <c r="AC38" s="179"/>
      <c r="AD38" s="179"/>
      <c r="AE38" s="179"/>
      <c r="AF38" s="179"/>
      <c r="AG38" s="179"/>
      <c r="AH38" s="179"/>
      <c r="AI38" s="179"/>
      <c r="AJ38" s="179"/>
      <c r="AK38" s="179"/>
      <c r="AL38" s="179"/>
    </row>
    <row r="39" spans="1:38" ht="3.65" customHeight="1" x14ac:dyDescent="0.25">
      <c r="A39" s="4"/>
      <c r="B39" s="7"/>
      <c r="C39" s="181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8"/>
      <c r="S39" s="4"/>
      <c r="T39" s="4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  <c r="AI39" s="179"/>
      <c r="AJ39" s="179"/>
      <c r="AK39" s="179"/>
      <c r="AL39" s="179"/>
    </row>
    <row r="40" spans="1:38" ht="3.65" customHeight="1" x14ac:dyDescent="0.25">
      <c r="A40" s="4"/>
      <c r="B40" s="7"/>
      <c r="C40" s="181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8"/>
      <c r="S40" s="4"/>
      <c r="T40" s="4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</row>
    <row r="41" spans="1:38" ht="3.65" customHeight="1" x14ac:dyDescent="0.25">
      <c r="A41" s="4"/>
      <c r="B41" s="7"/>
      <c r="C41" s="180" t="s">
        <v>12</v>
      </c>
      <c r="D41" s="182" t="str">
        <f>IF('Cover Sheet - Deckblatt'!AF1=1,"Design Release","Konstruktionsfreigabe")</f>
        <v>Design Release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8"/>
      <c r="S41" s="4"/>
      <c r="T41" s="4"/>
      <c r="U41" s="179" t="str">
        <f>IF('Cover Sheet - Deckblatt'!AF1=1,"Product with DwSpA","Produkt mit DmbA")</f>
        <v>Product with DwSpA</v>
      </c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  <c r="AI41" s="179"/>
      <c r="AJ41" s="179"/>
      <c r="AK41" s="179"/>
      <c r="AL41" s="179"/>
    </row>
    <row r="42" spans="1:38" ht="3.65" customHeight="1" x14ac:dyDescent="0.25">
      <c r="A42" s="4"/>
      <c r="B42" s="7"/>
      <c r="C42" s="181"/>
      <c r="D42" s="182"/>
      <c r="E42" s="182"/>
      <c r="F42" s="182"/>
      <c r="G42" s="182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8"/>
      <c r="S42" s="4"/>
      <c r="T42" s="4"/>
      <c r="U42" s="179"/>
      <c r="V42" s="179"/>
      <c r="W42" s="179"/>
      <c r="X42" s="179"/>
      <c r="Y42" s="179"/>
      <c r="Z42" s="179"/>
      <c r="AA42" s="179"/>
      <c r="AB42" s="179"/>
      <c r="AC42" s="179"/>
      <c r="AD42" s="179"/>
      <c r="AE42" s="179"/>
      <c r="AF42" s="179"/>
      <c r="AG42" s="179"/>
      <c r="AH42" s="179"/>
      <c r="AI42" s="179"/>
      <c r="AJ42" s="179"/>
      <c r="AK42" s="179"/>
      <c r="AL42" s="179"/>
    </row>
    <row r="43" spans="1:38" ht="3.65" customHeight="1" x14ac:dyDescent="0.25">
      <c r="A43" s="4"/>
      <c r="B43" s="7"/>
      <c r="C43" s="181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8"/>
      <c r="S43" s="4"/>
      <c r="T43" s="4"/>
      <c r="U43" s="179"/>
      <c r="V43" s="179"/>
      <c r="W43" s="179"/>
      <c r="X43" s="179"/>
      <c r="Y43" s="179"/>
      <c r="Z43" s="179"/>
      <c r="AA43" s="179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</row>
    <row r="44" spans="1:38" ht="3.65" customHeight="1" x14ac:dyDescent="0.25">
      <c r="A44" s="4"/>
      <c r="B44" s="7"/>
      <c r="C44" s="180" t="s">
        <v>2</v>
      </c>
      <c r="D44" s="182" t="str">
        <f>IF('Cover Sheet - Deckblatt'!AF1=1,"Process FMEA","Prozess - FMEA")</f>
        <v>Process FMEA</v>
      </c>
      <c r="E44" s="182"/>
      <c r="F44" s="182"/>
      <c r="G44" s="182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8"/>
      <c r="S44" s="4"/>
      <c r="T44" s="4"/>
      <c r="U44" s="179"/>
      <c r="V44" s="179"/>
      <c r="W44" s="179"/>
      <c r="X44" s="179"/>
      <c r="Y44" s="179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</row>
    <row r="45" spans="1:38" ht="3.65" customHeight="1" x14ac:dyDescent="0.25">
      <c r="A45" s="4"/>
      <c r="B45" s="7"/>
      <c r="C45" s="181"/>
      <c r="D45" s="182"/>
      <c r="E45" s="182"/>
      <c r="F45" s="182"/>
      <c r="G45" s="182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8"/>
      <c r="S45" s="4"/>
      <c r="T45" s="4"/>
      <c r="U45" s="179" t="str">
        <f>IF('Cover Sheet - Deckblatt'!AF1=1,"Production / Inspection and Test Plan prepared","Fertigungs-/Prüfplan erstellt")</f>
        <v>Production / Inspection and Test Plan prepared</v>
      </c>
      <c r="V45" s="179"/>
      <c r="W45" s="179"/>
      <c r="X45" s="179"/>
      <c r="Y45" s="179"/>
      <c r="Z45" s="179"/>
      <c r="AA45" s="179"/>
      <c r="AB45" s="179"/>
      <c r="AC45" s="179"/>
      <c r="AD45" s="179"/>
      <c r="AE45" s="179"/>
      <c r="AF45" s="179"/>
      <c r="AG45" s="179"/>
      <c r="AH45" s="179"/>
      <c r="AI45" s="179"/>
      <c r="AJ45" s="179"/>
      <c r="AK45" s="179"/>
      <c r="AL45" s="179"/>
    </row>
    <row r="46" spans="1:38" ht="3.65" customHeight="1" x14ac:dyDescent="0.25">
      <c r="A46" s="4"/>
      <c r="B46" s="7"/>
      <c r="C46" s="181"/>
      <c r="D46" s="182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8"/>
      <c r="S46" s="4"/>
      <c r="T46" s="4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</row>
    <row r="47" spans="1:38" ht="3.65" customHeight="1" x14ac:dyDescent="0.25">
      <c r="A47" s="4"/>
      <c r="B47" s="7"/>
      <c r="C47" s="180" t="s">
        <v>13</v>
      </c>
      <c r="D47" s="182" t="str">
        <f>IF('Cover Sheet - Deckblatt'!AF1=1,"Process Flow Chart","Prozessablaufdiagramm")</f>
        <v>Process Flow Chart</v>
      </c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8"/>
      <c r="S47" s="4"/>
      <c r="T47" s="4"/>
      <c r="U47" s="179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79"/>
      <c r="AK47" s="179"/>
      <c r="AL47" s="179"/>
    </row>
    <row r="48" spans="1:38" ht="3.65" customHeight="1" x14ac:dyDescent="0.25">
      <c r="A48" s="4"/>
      <c r="B48" s="7"/>
      <c r="C48" s="181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8"/>
      <c r="S48" s="4"/>
      <c r="T48" s="4"/>
      <c r="U48" s="179"/>
      <c r="V48" s="179"/>
      <c r="W48" s="179"/>
      <c r="X48" s="179"/>
      <c r="Y48" s="179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</row>
    <row r="49" spans="1:38" ht="3.65" customHeight="1" x14ac:dyDescent="0.25">
      <c r="A49" s="4"/>
      <c r="B49" s="7"/>
      <c r="C49" s="181"/>
      <c r="D49" s="182"/>
      <c r="E49" s="182"/>
      <c r="F49" s="182"/>
      <c r="G49" s="182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8"/>
      <c r="S49" s="4"/>
      <c r="T49" s="4"/>
      <c r="U49" s="179" t="str">
        <f>IF('Cover Sheet - Deckblatt'!AF1=1,"FMEA carried out","FMEA durchgeführt")</f>
        <v>FMEA carried out</v>
      </c>
      <c r="V49" s="179"/>
      <c r="W49" s="179"/>
      <c r="X49" s="179"/>
      <c r="Y49" s="179"/>
      <c r="Z49" s="179"/>
      <c r="AA49" s="179"/>
      <c r="AB49" s="179"/>
      <c r="AC49" s="179"/>
      <c r="AD49" s="179"/>
      <c r="AE49" s="179"/>
      <c r="AF49" s="179"/>
      <c r="AG49" s="179"/>
      <c r="AH49" s="179"/>
      <c r="AI49" s="179"/>
      <c r="AJ49" s="179"/>
      <c r="AK49" s="179"/>
      <c r="AL49" s="179"/>
    </row>
    <row r="50" spans="1:38" ht="3.65" customHeight="1" x14ac:dyDescent="0.25">
      <c r="A50" s="4"/>
      <c r="B50" s="7"/>
      <c r="C50" s="180" t="s">
        <v>14</v>
      </c>
      <c r="D50" s="182" t="str">
        <f>IF('Cover Sheet - Deckblatt'!AF1=1,"Control Plan","Produktionslenkungsplan")</f>
        <v>Control Plan</v>
      </c>
      <c r="E50" s="182"/>
      <c r="F50" s="182"/>
      <c r="G50" s="182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8"/>
      <c r="S50" s="4"/>
      <c r="T50" s="4"/>
      <c r="U50" s="179"/>
      <c r="V50" s="179"/>
      <c r="W50" s="179"/>
      <c r="X50" s="179"/>
      <c r="Y50" s="179"/>
      <c r="Z50" s="179"/>
      <c r="AA50" s="179"/>
      <c r="AB50" s="179"/>
      <c r="AC50" s="179"/>
      <c r="AD50" s="179"/>
      <c r="AE50" s="179"/>
      <c r="AF50" s="179"/>
      <c r="AG50" s="179"/>
      <c r="AH50" s="179"/>
      <c r="AI50" s="179"/>
      <c r="AJ50" s="179"/>
      <c r="AK50" s="179"/>
      <c r="AL50" s="179"/>
    </row>
    <row r="51" spans="1:38" ht="3.65" customHeight="1" x14ac:dyDescent="0.25">
      <c r="A51" s="4"/>
      <c r="B51" s="7"/>
      <c r="C51" s="181"/>
      <c r="D51" s="182"/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8"/>
      <c r="S51" s="4"/>
      <c r="T51" s="4"/>
      <c r="U51" s="179"/>
      <c r="V51" s="179"/>
      <c r="W51" s="179"/>
      <c r="X51" s="179"/>
      <c r="Y51" s="179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</row>
    <row r="52" spans="1:38" ht="3.65" customHeight="1" x14ac:dyDescent="0.25">
      <c r="A52" s="4"/>
      <c r="B52" s="7"/>
      <c r="C52" s="181"/>
      <c r="D52" s="182"/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8"/>
      <c r="S52" s="4"/>
      <c r="T52" s="4"/>
      <c r="U52" s="179"/>
      <c r="V52" s="179"/>
      <c r="W52" s="179"/>
      <c r="X52" s="179"/>
      <c r="Y52" s="179"/>
      <c r="Z52" s="179"/>
      <c r="AA52" s="179"/>
      <c r="AB52" s="179"/>
      <c r="AC52" s="179"/>
      <c r="AD52" s="179"/>
      <c r="AE52" s="179"/>
      <c r="AF52" s="179"/>
      <c r="AG52" s="179"/>
      <c r="AH52" s="179"/>
      <c r="AI52" s="179"/>
      <c r="AJ52" s="179"/>
      <c r="AK52" s="179"/>
      <c r="AL52" s="179"/>
    </row>
    <row r="53" spans="1:38" ht="3.65" customHeight="1" x14ac:dyDescent="0.25">
      <c r="A53" s="4"/>
      <c r="B53" s="7"/>
      <c r="C53" s="180" t="s">
        <v>15</v>
      </c>
      <c r="D53" s="182" t="str">
        <f>IF('Cover Sheet - Deckblatt'!AF1=1,"Peocess Capability Evidence","Prozessfähigkeitsnachweis")</f>
        <v>Peocess Capability Evidence</v>
      </c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8"/>
      <c r="S53" s="4"/>
      <c r="T53" s="4"/>
      <c r="U53" s="183" t="str">
        <f>IF('Cover Sheet - Deckblatt'!AF1=1,"Test Report other samples","Prüfbericht, sonstige Muster")</f>
        <v>Test Report other samples</v>
      </c>
      <c r="V53" s="184"/>
      <c r="W53" s="184"/>
      <c r="X53" s="184"/>
      <c r="Y53" s="184"/>
      <c r="Z53" s="184"/>
      <c r="AA53" s="184"/>
      <c r="AB53" s="184"/>
      <c r="AC53" s="184"/>
      <c r="AD53" s="184"/>
      <c r="AE53" s="184"/>
      <c r="AF53" s="184"/>
      <c r="AG53" s="184"/>
      <c r="AH53" s="184"/>
      <c r="AI53" s="184"/>
      <c r="AJ53" s="184"/>
      <c r="AK53" s="184"/>
      <c r="AL53" s="184"/>
    </row>
    <row r="54" spans="1:38" ht="3.65" customHeight="1" x14ac:dyDescent="0.25">
      <c r="A54" s="4"/>
      <c r="B54" s="7"/>
      <c r="C54" s="181"/>
      <c r="D54" s="182"/>
      <c r="E54" s="182"/>
      <c r="F54" s="182"/>
      <c r="G54" s="182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8"/>
      <c r="S54" s="4"/>
      <c r="T54" s="4"/>
      <c r="U54" s="184"/>
      <c r="V54" s="184"/>
      <c r="W54" s="184"/>
      <c r="X54" s="184"/>
      <c r="Y54" s="184"/>
      <c r="Z54" s="184"/>
      <c r="AA54" s="184"/>
      <c r="AB54" s="184"/>
      <c r="AC54" s="184"/>
      <c r="AD54" s="184"/>
      <c r="AE54" s="184"/>
      <c r="AF54" s="184"/>
      <c r="AG54" s="184"/>
      <c r="AH54" s="184"/>
      <c r="AI54" s="184"/>
      <c r="AJ54" s="184"/>
      <c r="AK54" s="184"/>
      <c r="AL54" s="184"/>
    </row>
    <row r="55" spans="1:38" ht="3.65" customHeight="1" x14ac:dyDescent="0.25">
      <c r="A55" s="4"/>
      <c r="B55" s="7"/>
      <c r="C55" s="181"/>
      <c r="D55" s="182"/>
      <c r="E55" s="182"/>
      <c r="F55" s="182"/>
      <c r="G55" s="182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8"/>
      <c r="S55" s="4"/>
      <c r="T55" s="4"/>
      <c r="U55" s="184"/>
      <c r="V55" s="184"/>
      <c r="W55" s="184"/>
      <c r="X55" s="184"/>
      <c r="Y55" s="184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</row>
    <row r="56" spans="1:38" ht="3.65" customHeight="1" x14ac:dyDescent="0.25">
      <c r="A56" s="4"/>
      <c r="B56" s="7"/>
      <c r="C56" s="180" t="s">
        <v>16</v>
      </c>
      <c r="D56" s="182" t="str">
        <f>IF('Cover Sheet - Deckblatt'!AF1=1,"Inspection and Test Equipment List","Prüfmittelliste")</f>
        <v>Inspection and Test Equipment List</v>
      </c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8"/>
      <c r="S56" s="4"/>
      <c r="T56" s="4"/>
      <c r="U56" s="184"/>
      <c r="V56" s="184"/>
      <c r="W56" s="184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</row>
    <row r="57" spans="1:38" ht="3.65" customHeight="1" x14ac:dyDescent="0.25">
      <c r="A57" s="4"/>
      <c r="B57" s="7"/>
      <c r="C57" s="180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8"/>
      <c r="S57" s="4"/>
      <c r="T57" s="4"/>
      <c r="U57" s="5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1:38" ht="3.65" customHeight="1" x14ac:dyDescent="0.25">
      <c r="A58" s="4"/>
      <c r="B58" s="7"/>
      <c r="C58" s="180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8"/>
      <c r="S58" s="4"/>
      <c r="T58" s="4"/>
      <c r="U58" s="5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1:38" ht="3.65" customHeight="1" x14ac:dyDescent="0.25">
      <c r="A59" s="4"/>
      <c r="B59" s="7"/>
      <c r="C59" s="180" t="s">
        <v>21</v>
      </c>
      <c r="D59" s="182" t="str">
        <f>IF('Cover Sheet - Deckblatt'!AF1=1,"Evidance of Inspection and Test Equipment Capability","Prüfmittelfähigkeitsnachweis")</f>
        <v>Evidance of Inspection and Test Equipment Capability</v>
      </c>
      <c r="E59" s="182"/>
      <c r="F59" s="182"/>
      <c r="G59" s="182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8"/>
      <c r="S59" s="4"/>
      <c r="T59" s="4"/>
      <c r="U59" s="5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1:38" ht="3.65" customHeight="1" x14ac:dyDescent="0.25">
      <c r="A60" s="4"/>
      <c r="B60" s="7"/>
      <c r="C60" s="180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8"/>
      <c r="S60" s="4"/>
      <c r="T60" s="4"/>
      <c r="U60" s="5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1:38" ht="3.65" customHeight="1" x14ac:dyDescent="0.25">
      <c r="A61" s="4"/>
      <c r="B61" s="7"/>
      <c r="C61" s="180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8"/>
      <c r="S61" s="4"/>
      <c r="T61" s="4"/>
      <c r="U61" s="5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1:38" ht="3.65" customHeight="1" x14ac:dyDescent="0.25">
      <c r="A62" s="4"/>
      <c r="B62" s="7"/>
      <c r="C62" s="180" t="s">
        <v>22</v>
      </c>
      <c r="D62" s="182" t="str">
        <f>IF('Cover Sheet - Deckblatt'!AF1=1,"EU-Data Safety Sheet","EU-Datensicherheitsblatt")</f>
        <v>EU-Data Safety Sheet</v>
      </c>
      <c r="E62" s="182"/>
      <c r="F62" s="182"/>
      <c r="G62" s="182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8"/>
      <c r="S62" s="4"/>
      <c r="T62" s="4"/>
      <c r="U62" s="5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1:38" ht="3.65" customHeight="1" x14ac:dyDescent="0.25">
      <c r="A63" s="4"/>
      <c r="B63" s="7"/>
      <c r="C63" s="180"/>
      <c r="D63" s="182"/>
      <c r="E63" s="182"/>
      <c r="F63" s="182"/>
      <c r="G63" s="182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8"/>
      <c r="S63" s="4"/>
      <c r="T63" s="4"/>
      <c r="U63" s="5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1:38" ht="3.65" customHeight="1" x14ac:dyDescent="0.25">
      <c r="A64" s="4"/>
      <c r="B64" s="7"/>
      <c r="C64" s="180"/>
      <c r="D64" s="182"/>
      <c r="E64" s="182"/>
      <c r="F64" s="182"/>
      <c r="G64" s="182"/>
      <c r="H64" s="182"/>
      <c r="I64" s="182"/>
      <c r="J64" s="182"/>
      <c r="K64" s="182"/>
      <c r="L64" s="182"/>
      <c r="M64" s="182"/>
      <c r="N64" s="182"/>
      <c r="O64" s="182"/>
      <c r="P64" s="182"/>
      <c r="Q64" s="182"/>
      <c r="R64" s="8"/>
      <c r="S64" s="4"/>
      <c r="T64" s="4"/>
      <c r="U64" s="5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1:38" ht="3.65" customHeight="1" x14ac:dyDescent="0.25">
      <c r="A65" s="4"/>
      <c r="B65" s="7"/>
      <c r="C65" s="180" t="s">
        <v>23</v>
      </c>
      <c r="D65" s="182" t="str">
        <f>IF('Cover Sheet - Deckblatt'!AF1=1,"Material data sheet IMDS","Materialdatenblatt IMDS")</f>
        <v>Material data sheet IMDS</v>
      </c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8"/>
      <c r="S65" s="4"/>
      <c r="T65" s="4"/>
      <c r="U65" s="5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1:38" ht="3.65" customHeight="1" x14ac:dyDescent="0.25">
      <c r="A66" s="4"/>
      <c r="B66" s="7"/>
      <c r="C66" s="180"/>
      <c r="D66" s="182"/>
      <c r="E66" s="182"/>
      <c r="F66" s="182"/>
      <c r="G66" s="182"/>
      <c r="H66" s="182"/>
      <c r="I66" s="182"/>
      <c r="J66" s="182"/>
      <c r="K66" s="182"/>
      <c r="L66" s="182"/>
      <c r="M66" s="182"/>
      <c r="N66" s="182"/>
      <c r="O66" s="182"/>
      <c r="P66" s="182"/>
      <c r="Q66" s="182"/>
      <c r="R66" s="8"/>
      <c r="S66" s="4"/>
      <c r="T66" s="4"/>
      <c r="U66" s="5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1:38" ht="3.65" customHeight="1" x14ac:dyDescent="0.25">
      <c r="A67" s="4"/>
      <c r="B67" s="7"/>
      <c r="C67" s="180"/>
      <c r="D67" s="182"/>
      <c r="E67" s="182"/>
      <c r="F67" s="182"/>
      <c r="G67" s="182"/>
      <c r="H67" s="182"/>
      <c r="I67" s="182"/>
      <c r="J67" s="182"/>
      <c r="K67" s="182"/>
      <c r="L67" s="182"/>
      <c r="M67" s="182"/>
      <c r="N67" s="182"/>
      <c r="O67" s="182"/>
      <c r="P67" s="182"/>
      <c r="Q67" s="182"/>
      <c r="R67" s="8"/>
      <c r="S67" s="4"/>
      <c r="T67" s="4"/>
      <c r="U67" s="5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1:38" ht="3.65" customHeight="1" x14ac:dyDescent="0.25">
      <c r="A68" s="4"/>
      <c r="B68" s="7"/>
      <c r="C68" s="180" t="s">
        <v>24</v>
      </c>
      <c r="D68" s="182" t="str">
        <f>IF('Cover Sheet - Deckblatt'!AF1=1,"Packaging","Transportmittel / Verpackung")</f>
        <v>Packaging</v>
      </c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82"/>
      <c r="Q68" s="182"/>
      <c r="R68" s="8"/>
      <c r="S68" s="4"/>
      <c r="T68" s="4"/>
      <c r="U68" s="5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1:38" ht="3.65" customHeight="1" x14ac:dyDescent="0.25">
      <c r="A69" s="4"/>
      <c r="B69" s="7"/>
      <c r="C69" s="180"/>
      <c r="D69" s="182"/>
      <c r="E69" s="182"/>
      <c r="F69" s="182"/>
      <c r="G69" s="182"/>
      <c r="H69" s="182"/>
      <c r="I69" s="182"/>
      <c r="J69" s="182"/>
      <c r="K69" s="182"/>
      <c r="L69" s="182"/>
      <c r="M69" s="182"/>
      <c r="N69" s="182"/>
      <c r="O69" s="182"/>
      <c r="P69" s="182"/>
      <c r="Q69" s="182"/>
      <c r="R69" s="8"/>
      <c r="S69" s="4"/>
      <c r="T69" s="4"/>
      <c r="U69" s="5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1:38" ht="3.65" customHeight="1" x14ac:dyDescent="0.25">
      <c r="A70" s="4"/>
      <c r="B70" s="7"/>
      <c r="C70" s="180"/>
      <c r="D70" s="182"/>
      <c r="E70" s="182"/>
      <c r="F70" s="182"/>
      <c r="G70" s="182"/>
      <c r="H70" s="182"/>
      <c r="I70" s="182"/>
      <c r="J70" s="182"/>
      <c r="K70" s="182"/>
      <c r="L70" s="182"/>
      <c r="M70" s="182"/>
      <c r="N70" s="182"/>
      <c r="O70" s="182"/>
      <c r="P70" s="182"/>
      <c r="Q70" s="182"/>
      <c r="R70" s="8"/>
      <c r="S70" s="4"/>
      <c r="T70" s="4"/>
      <c r="U70" s="5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1:38" ht="3.65" customHeight="1" x14ac:dyDescent="0.25">
      <c r="A71" s="4"/>
      <c r="B71" s="7"/>
      <c r="C71" s="180" t="s">
        <v>25</v>
      </c>
      <c r="D71" s="182" t="str">
        <f>IF('Cover Sheet - Deckblatt'!AF1=1,"Certificate","Zertifikate")</f>
        <v>Certificate</v>
      </c>
      <c r="E71" s="182"/>
      <c r="F71" s="182"/>
      <c r="G71" s="182"/>
      <c r="H71" s="182"/>
      <c r="I71" s="182"/>
      <c r="J71" s="182"/>
      <c r="K71" s="182"/>
      <c r="L71" s="182"/>
      <c r="M71" s="182"/>
      <c r="N71" s="182"/>
      <c r="O71" s="182"/>
      <c r="P71" s="182"/>
      <c r="Q71" s="182"/>
      <c r="R71" s="8"/>
      <c r="S71" s="4"/>
      <c r="T71" s="4"/>
      <c r="U71" s="5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1:38" ht="3.65" customHeight="1" x14ac:dyDescent="0.25">
      <c r="A72" s="4"/>
      <c r="B72" s="7"/>
      <c r="C72" s="180"/>
      <c r="D72" s="182"/>
      <c r="E72" s="182"/>
      <c r="F72" s="182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8"/>
      <c r="S72" s="4"/>
      <c r="T72" s="4"/>
      <c r="U72" s="5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1:38" ht="3.65" customHeight="1" x14ac:dyDescent="0.25">
      <c r="A73" s="4"/>
      <c r="B73" s="7"/>
      <c r="C73" s="180"/>
      <c r="D73" s="182"/>
      <c r="E73" s="182"/>
      <c r="F73" s="182"/>
      <c r="G73" s="182"/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8"/>
      <c r="S73" s="4"/>
      <c r="T73" s="4"/>
      <c r="U73" s="5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1:38" ht="3.65" customHeight="1" x14ac:dyDescent="0.25">
      <c r="A74" s="4"/>
      <c r="B74" s="7"/>
      <c r="C74" s="180" t="s">
        <v>26</v>
      </c>
      <c r="D74" s="182" t="str">
        <f>IF('Cover Sheet - Deckblatt'!AF1=1,"Process acceptance","Prozessabnahme")</f>
        <v>Process acceptance</v>
      </c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8"/>
      <c r="S74" s="4"/>
      <c r="T74" s="4"/>
      <c r="U74" s="5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1:38" ht="3.65" customHeight="1" x14ac:dyDescent="0.25">
      <c r="A75" s="4"/>
      <c r="B75" s="7"/>
      <c r="C75" s="180"/>
      <c r="D75" s="182"/>
      <c r="E75" s="182"/>
      <c r="F75" s="182"/>
      <c r="G75" s="182"/>
      <c r="H75" s="182"/>
      <c r="I75" s="182"/>
      <c r="J75" s="182"/>
      <c r="K75" s="182"/>
      <c r="L75" s="182"/>
      <c r="M75" s="182"/>
      <c r="N75" s="182"/>
      <c r="O75" s="182"/>
      <c r="P75" s="182"/>
      <c r="Q75" s="182"/>
      <c r="R75" s="8"/>
      <c r="S75" s="4"/>
      <c r="T75" s="4"/>
      <c r="U75" s="5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1:38" ht="3.65" customHeight="1" x14ac:dyDescent="0.25">
      <c r="A76" s="4"/>
      <c r="B76" s="7"/>
      <c r="C76" s="180"/>
      <c r="D76" s="182"/>
      <c r="E76" s="182"/>
      <c r="F76" s="182"/>
      <c r="G76" s="182"/>
      <c r="H76" s="182"/>
      <c r="I76" s="182"/>
      <c r="J76" s="182"/>
      <c r="K76" s="182"/>
      <c r="L76" s="182"/>
      <c r="M76" s="182"/>
      <c r="N76" s="182"/>
      <c r="O76" s="182"/>
      <c r="P76" s="182"/>
      <c r="Q76" s="182"/>
      <c r="R76" s="8"/>
      <c r="S76" s="4"/>
      <c r="T76" s="4"/>
      <c r="U76" s="5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1:38" ht="3.65" customHeight="1" x14ac:dyDescent="0.25">
      <c r="A77" s="4"/>
      <c r="B77" s="7"/>
      <c r="C77" s="180" t="s">
        <v>27</v>
      </c>
      <c r="D77" s="182" t="str">
        <f>IF('Cover Sheet - Deckblatt'!AF1=1,"Others","Sontiges")</f>
        <v>Others</v>
      </c>
      <c r="E77" s="182"/>
      <c r="F77" s="182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8"/>
      <c r="S77" s="4"/>
      <c r="T77" s="4"/>
      <c r="U77" s="5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1:38" ht="3.65" customHeight="1" x14ac:dyDescent="0.25">
      <c r="A78" s="4"/>
      <c r="B78" s="7"/>
      <c r="C78" s="180"/>
      <c r="D78" s="182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8"/>
      <c r="S78" s="4"/>
      <c r="T78" s="4"/>
      <c r="U78" s="5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1:38" ht="3.65" customHeight="1" x14ac:dyDescent="0.25">
      <c r="A79" s="4"/>
      <c r="B79" s="7"/>
      <c r="C79" s="180"/>
      <c r="D79" s="182"/>
      <c r="E79" s="182"/>
      <c r="F79" s="182"/>
      <c r="G79" s="182"/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8"/>
      <c r="S79" s="4"/>
      <c r="T79" s="4"/>
      <c r="U79" s="5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1:38" ht="3.65" customHeight="1" x14ac:dyDescent="0.25">
      <c r="A80" s="4"/>
      <c r="B80" s="7"/>
      <c r="C80" s="47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8"/>
      <c r="S80" s="4"/>
      <c r="T80" s="4"/>
      <c r="U80" s="5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</row>
    <row r="81" spans="1:38" ht="3.65" customHeight="1" x14ac:dyDescent="0.25">
      <c r="A81" s="4"/>
      <c r="B81" s="7"/>
      <c r="C81" s="47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8"/>
      <c r="S81" s="4"/>
      <c r="T81" s="4"/>
      <c r="U81" s="5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</row>
    <row r="82" spans="1:38" ht="6" customHeight="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3"/>
      <c r="AJ82" s="3"/>
      <c r="AK82" s="3"/>
      <c r="AL82" s="3"/>
    </row>
    <row r="83" spans="1:38" ht="13" customHeight="1" x14ac:dyDescent="0.25">
      <c r="A83" s="13"/>
      <c r="B83" s="167" t="str">
        <f>IF('Cover Sheet - Deckblatt'!AF1=1,"Identification No. Supplier:","Kennnummer Lieferant:")</f>
        <v>Identification No. Supplier:</v>
      </c>
      <c r="C83" s="185"/>
      <c r="D83" s="185"/>
      <c r="E83" s="185"/>
      <c r="F83" s="185"/>
      <c r="G83" s="185"/>
      <c r="H83" s="185"/>
      <c r="I83" s="185"/>
      <c r="J83" s="185"/>
      <c r="K83" s="185"/>
      <c r="L83" s="185"/>
      <c r="M83" s="185"/>
      <c r="N83" s="186" t="str">
        <f>IF('Cover Sheet - Deckblatt'!P29="","",'Cover Sheet - Deckblatt'!P29)</f>
        <v/>
      </c>
      <c r="O83" s="186"/>
      <c r="P83" s="186"/>
      <c r="Q83" s="186"/>
      <c r="R83" s="186"/>
      <c r="S83" s="14"/>
      <c r="T83" s="13"/>
      <c r="U83" s="167" t="str">
        <f>IF('Cover Sheet - Deckblatt'!AF1=1,"Identification No. Customer:","Kennnumer Kunde:")</f>
        <v>Identification No. Customer:</v>
      </c>
      <c r="V83" s="185"/>
      <c r="W83" s="185"/>
      <c r="X83" s="185"/>
      <c r="Y83" s="185"/>
      <c r="Z83" s="185"/>
      <c r="AA83" s="185"/>
      <c r="AB83" s="185"/>
      <c r="AC83" s="185"/>
      <c r="AD83" s="185"/>
      <c r="AE83" s="185"/>
      <c r="AF83" s="185"/>
      <c r="AG83" s="186" t="str">
        <f>IF('Cover Sheet - Deckblatt'!AM29="","",'Cover Sheet - Deckblatt'!AM29)</f>
        <v/>
      </c>
      <c r="AH83" s="186"/>
      <c r="AI83" s="186"/>
      <c r="AJ83" s="186"/>
      <c r="AK83" s="186"/>
      <c r="AL83" s="14"/>
    </row>
    <row r="84" spans="1:38" ht="13" customHeight="1" x14ac:dyDescent="0.25">
      <c r="A84" s="13"/>
      <c r="B84" s="15" t="str">
        <f>IF('Cover Sheet - Deckblatt'!AF1=1,"Test Report No.:","Prüfberichtsnummer:")</f>
        <v>Test Report No.:</v>
      </c>
      <c r="C84" s="16"/>
      <c r="D84" s="16"/>
      <c r="E84" s="16"/>
      <c r="F84" s="16"/>
      <c r="G84" s="16"/>
      <c r="H84" s="16"/>
      <c r="I84" s="187" t="str">
        <f>IF('Cover Sheet - Deckblatt'!I30="","",'Cover Sheet - Deckblatt'!I30)</f>
        <v/>
      </c>
      <c r="J84" s="186"/>
      <c r="K84" s="186"/>
      <c r="L84" s="186"/>
      <c r="M84" s="186"/>
      <c r="N84" s="186"/>
      <c r="O84" s="167" t="str">
        <f>IF('Cover Sheet - Deckblatt'!AF1=1,"Revision:","Version:")</f>
        <v>Revision:</v>
      </c>
      <c r="P84" s="167"/>
      <c r="Q84" s="167"/>
      <c r="R84" s="187" t="str">
        <f>IF('Cover Sheet - Deckblatt'!U30="","",'Cover Sheet - Deckblatt'!U30)</f>
        <v/>
      </c>
      <c r="S84" s="188"/>
      <c r="T84" s="13"/>
      <c r="U84" s="15" t="str">
        <f>IF('Cover Sheet - Deckblatt'!AF1=1,"Test Report No.:","Prüfberichtsnummer:")</f>
        <v>Test Report No.:</v>
      </c>
      <c r="V84" s="12"/>
      <c r="W84" s="12"/>
      <c r="X84" s="12"/>
      <c r="Y84" s="12"/>
      <c r="Z84" s="12"/>
      <c r="AA84" s="12"/>
      <c r="AB84" s="187" t="str">
        <f>IF('Cover Sheet - Deckblatt'!AB30="","",'Cover Sheet - Deckblatt'!AB30)</f>
        <v/>
      </c>
      <c r="AC84" s="186"/>
      <c r="AD84" s="186"/>
      <c r="AE84" s="186"/>
      <c r="AF84" s="186"/>
      <c r="AG84" s="186"/>
      <c r="AH84" s="167" t="str">
        <f>IF('Cover Sheet - Deckblatt'!AF1=1,"Revision:","Version:")</f>
        <v>Revision:</v>
      </c>
      <c r="AI84" s="167"/>
      <c r="AJ84" s="167"/>
      <c r="AK84" s="187" t="str">
        <f>IF('Cover Sheet - Deckblatt'!AR30="","",'Cover Sheet - Deckblatt'!AR30)</f>
        <v/>
      </c>
      <c r="AL84" s="188"/>
    </row>
    <row r="85" spans="1:38" s="42" customFormat="1" ht="13" customHeight="1" x14ac:dyDescent="0.25">
      <c r="A85" s="18"/>
      <c r="B85" s="19" t="str">
        <f>IF('Cover Sheet - Deckblatt'!AF1=1,"Subject/Drawing/Revision No./ Status/Date:","Sachnummer/ Zeichnungsnummer/Änderungs-Nr./ Stand/ Datum:")</f>
        <v>Subject/Drawing/Revision No./ Status/Date:</v>
      </c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19"/>
      <c r="T85" s="18"/>
      <c r="U85" s="19" t="str">
        <f>IF('Cover Sheet - Deckblatt'!AF1=1,"Subject/Drawing/Revision No./ Status/Date:","Sachnummer/ Zeichnungsnummer/Änderungs-Nr./ Stand/ Datum:")</f>
        <v>Subject/Drawing/Revision No./ Status/Date:</v>
      </c>
      <c r="V85" s="19"/>
      <c r="W85" s="19"/>
      <c r="X85" s="19"/>
      <c r="Y85" s="19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1"/>
    </row>
    <row r="86" spans="1:38" s="42" customFormat="1" ht="3" customHeight="1" x14ac:dyDescent="0.25">
      <c r="A86" s="22"/>
      <c r="B86" s="23"/>
      <c r="C86" s="23"/>
      <c r="D86" s="23"/>
      <c r="E86" s="23"/>
      <c r="F86" s="23"/>
      <c r="G86" s="23"/>
      <c r="H86" s="23"/>
      <c r="I86" s="23"/>
      <c r="J86" s="24"/>
      <c r="K86" s="24"/>
      <c r="L86" s="24"/>
      <c r="M86" s="24"/>
      <c r="N86" s="24"/>
      <c r="O86" s="24"/>
      <c r="P86" s="24"/>
      <c r="Q86" s="24"/>
      <c r="R86" s="24"/>
      <c r="S86" s="23"/>
      <c r="T86" s="22"/>
      <c r="U86" s="23"/>
      <c r="V86" s="23"/>
      <c r="W86" s="23"/>
      <c r="X86" s="23"/>
      <c r="Y86" s="23"/>
      <c r="Z86" s="23"/>
      <c r="AA86" s="23"/>
      <c r="AB86" s="23"/>
      <c r="AC86" s="24"/>
      <c r="AD86" s="24"/>
      <c r="AE86" s="24"/>
      <c r="AF86" s="24"/>
      <c r="AG86" s="24"/>
      <c r="AH86" s="24"/>
      <c r="AI86" s="24"/>
      <c r="AJ86" s="24"/>
      <c r="AK86" s="24"/>
      <c r="AL86" s="25"/>
    </row>
    <row r="87" spans="1:38" s="43" customFormat="1" ht="13" customHeight="1" x14ac:dyDescent="0.25">
      <c r="A87" s="26"/>
      <c r="B87" s="189" t="str">
        <f>IF('Cover Sheet - Deckblatt'!I31="","",'Cover Sheet - Deckblatt'!I31)</f>
        <v/>
      </c>
      <c r="C87" s="189"/>
      <c r="D87" s="189"/>
      <c r="E87" s="189"/>
      <c r="F87" s="189" t="str">
        <f>IF('Cover Sheet - Deckblatt'!I32="","",'Cover Sheet - Deckblatt'!I32)</f>
        <v/>
      </c>
      <c r="G87" s="189"/>
      <c r="H87" s="189"/>
      <c r="I87" s="189"/>
      <c r="J87" s="189"/>
      <c r="K87" s="189" t="str">
        <f>IF('Cover Sheet - Deckblatt'!I34="","",'Cover Sheet - Deckblatt'!I34)</f>
        <v/>
      </c>
      <c r="L87" s="189"/>
      <c r="M87" s="189"/>
      <c r="N87" s="189"/>
      <c r="O87" s="190" t="str">
        <f>IF('Cover Sheet - Deckblatt'!I33="","",'Cover Sheet - Deckblatt'!I33)</f>
        <v/>
      </c>
      <c r="P87" s="190"/>
      <c r="Q87" s="190"/>
      <c r="R87" s="190"/>
      <c r="S87" s="191"/>
      <c r="T87" s="27"/>
      <c r="U87" s="189"/>
      <c r="V87" s="189"/>
      <c r="W87" s="189"/>
      <c r="X87" s="189"/>
      <c r="Y87" s="189"/>
      <c r="Z87" s="189"/>
      <c r="AA87" s="189"/>
      <c r="AB87" s="189"/>
      <c r="AC87" s="189"/>
      <c r="AD87" s="189" t="str">
        <f>IF('Cover Sheet - Deckblatt'!AI34="","",'Cover Sheet - Deckblatt'!AI34)</f>
        <v/>
      </c>
      <c r="AE87" s="189"/>
      <c r="AF87" s="189"/>
      <c r="AG87" s="189"/>
      <c r="AH87" s="190" t="str">
        <f>IF('Cover Sheet - Deckblatt'!AI33="","",'Cover Sheet - Deckblatt'!AI33)</f>
        <v/>
      </c>
      <c r="AI87" s="190"/>
      <c r="AJ87" s="190"/>
      <c r="AK87" s="190"/>
      <c r="AL87" s="191"/>
    </row>
    <row r="88" spans="1:38" ht="3" customHeight="1" x14ac:dyDescent="0.25">
      <c r="A88" s="22"/>
      <c r="B88" s="23"/>
      <c r="C88" s="23"/>
      <c r="D88" s="23"/>
      <c r="E88" s="23"/>
      <c r="F88" s="23"/>
      <c r="G88" s="23"/>
      <c r="H88" s="23"/>
      <c r="I88" s="23"/>
      <c r="J88" s="103"/>
      <c r="K88" s="103"/>
      <c r="L88" s="103"/>
      <c r="M88" s="103"/>
      <c r="N88" s="103"/>
      <c r="O88" s="103"/>
      <c r="P88" s="103"/>
      <c r="Q88" s="103"/>
      <c r="R88" s="103"/>
      <c r="S88" s="23"/>
      <c r="T88" s="22"/>
      <c r="U88" s="23"/>
      <c r="V88" s="23"/>
      <c r="W88" s="23"/>
      <c r="X88" s="23"/>
      <c r="Y88" s="23"/>
      <c r="Z88" s="23"/>
      <c r="AA88" s="23"/>
      <c r="AB88" s="23"/>
      <c r="AC88" s="103"/>
      <c r="AD88" s="103"/>
      <c r="AE88" s="103"/>
      <c r="AF88" s="103"/>
      <c r="AG88" s="103"/>
      <c r="AH88" s="103"/>
      <c r="AI88" s="103"/>
      <c r="AJ88" s="103"/>
      <c r="AK88" s="103"/>
      <c r="AL88" s="25"/>
    </row>
    <row r="89" spans="1:38" ht="13" customHeight="1" x14ac:dyDescent="0.25">
      <c r="A89" s="22"/>
      <c r="B89" s="23" t="str">
        <f>IF('Cover Sheet - Deckblatt'!AF1=1,"Designation:","Benennung:")</f>
        <v>Designation:</v>
      </c>
      <c r="C89" s="23"/>
      <c r="D89" s="23"/>
      <c r="E89" s="23"/>
      <c r="F89" s="178" t="str">
        <f>IF('Cover Sheet - Deckblatt'!I35="","",'Cover Sheet - Deckblatt'!I35)</f>
        <v/>
      </c>
      <c r="G89" s="178"/>
      <c r="H89" s="178"/>
      <c r="I89" s="178"/>
      <c r="J89" s="178"/>
      <c r="K89" s="178"/>
      <c r="L89" s="178"/>
      <c r="M89" s="178"/>
      <c r="N89" s="178"/>
      <c r="O89" s="178"/>
      <c r="P89" s="178"/>
      <c r="Q89" s="178"/>
      <c r="R89" s="178"/>
      <c r="S89" s="23"/>
      <c r="T89" s="22"/>
      <c r="U89" s="23" t="str">
        <f>IF('Cover Sheet - Deckblatt'!AF1=1,"Designation:","Benennung:")</f>
        <v>Designation:</v>
      </c>
      <c r="V89" s="23"/>
      <c r="W89" s="23"/>
      <c r="X89" s="23"/>
      <c r="Y89" s="178" t="str">
        <f>IF('Cover Sheet - Deckblatt'!AI35="","",'Cover Sheet - Deckblatt'!AI35)</f>
        <v/>
      </c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8"/>
      <c r="AK89" s="178"/>
      <c r="AL89" s="25"/>
    </row>
    <row r="90" spans="1:38" s="42" customFormat="1" ht="3" customHeight="1" x14ac:dyDescent="0.25">
      <c r="A90" s="28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29"/>
      <c r="M90" s="29"/>
      <c r="N90" s="29"/>
      <c r="O90" s="29"/>
      <c r="P90" s="29"/>
      <c r="Q90" s="29"/>
      <c r="R90" s="29"/>
      <c r="S90" s="12"/>
      <c r="T90" s="28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30"/>
    </row>
    <row r="91" spans="1:38" ht="6" customHeight="1" x14ac:dyDescent="0.25">
      <c r="A91" s="16"/>
      <c r="B91" s="16"/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</row>
    <row r="92" spans="1:38" ht="17.25" customHeight="1" x14ac:dyDescent="0.25">
      <c r="A92" s="234" t="s">
        <v>19</v>
      </c>
      <c r="B92" s="235"/>
      <c r="C92" s="236" t="str">
        <f>IF('Cover Sheet - Deckblatt'!AF1=1,"Requirements","Forderungen")</f>
        <v>Requirements</v>
      </c>
      <c r="D92" s="237"/>
      <c r="E92" s="237"/>
      <c r="F92" s="237"/>
      <c r="G92" s="237"/>
      <c r="H92" s="237"/>
      <c r="I92" s="237"/>
      <c r="J92" s="237"/>
      <c r="K92" s="237"/>
      <c r="L92" s="237"/>
      <c r="M92" s="237"/>
      <c r="N92" s="237"/>
      <c r="O92" s="237"/>
      <c r="P92" s="237"/>
      <c r="Q92" s="237"/>
      <c r="R92" s="237"/>
      <c r="S92" s="238"/>
      <c r="T92" s="258" t="str">
        <f>IF('Cover Sheet - Deckblatt'!AF1=1,"IST-value supplier","IST - Werte Lieferant")</f>
        <v>IST-value supplier</v>
      </c>
      <c r="U92" s="259"/>
      <c r="V92" s="259"/>
      <c r="W92" s="259"/>
      <c r="X92" s="259"/>
      <c r="Y92" s="259"/>
      <c r="Z92" s="259"/>
      <c r="AA92" s="259"/>
      <c r="AB92" s="259"/>
      <c r="AC92" s="259"/>
      <c r="AD92" s="259"/>
      <c r="AE92" s="259"/>
      <c r="AF92" s="259"/>
      <c r="AG92" s="259"/>
      <c r="AH92" s="260"/>
      <c r="AI92" s="262" t="str">
        <f>IF('Cover Sheet - Deckblatt'!AF1=1,"evaluation","Bewertung")</f>
        <v>evaluation</v>
      </c>
      <c r="AJ92" s="262"/>
      <c r="AK92" s="262"/>
      <c r="AL92" s="262"/>
    </row>
    <row r="93" spans="1:38" ht="3" customHeight="1" x14ac:dyDescent="0.25">
      <c r="A93" s="40"/>
      <c r="B93" s="31"/>
      <c r="C93" s="239"/>
      <c r="D93" s="240"/>
      <c r="E93" s="240"/>
      <c r="F93" s="240"/>
      <c r="G93" s="240"/>
      <c r="H93" s="240"/>
      <c r="I93" s="240"/>
      <c r="J93" s="240"/>
      <c r="K93" s="240"/>
      <c r="L93" s="240"/>
      <c r="M93" s="240"/>
      <c r="N93" s="240"/>
      <c r="O93" s="240"/>
      <c r="P93" s="240"/>
      <c r="Q93" s="240"/>
      <c r="R93" s="240"/>
      <c r="S93" s="241"/>
      <c r="T93" s="261"/>
      <c r="U93" s="259"/>
      <c r="V93" s="259"/>
      <c r="W93" s="259"/>
      <c r="X93" s="259"/>
      <c r="Y93" s="259"/>
      <c r="Z93" s="259"/>
      <c r="AA93" s="259"/>
      <c r="AB93" s="259"/>
      <c r="AC93" s="259"/>
      <c r="AD93" s="259"/>
      <c r="AE93" s="259"/>
      <c r="AF93" s="259"/>
      <c r="AG93" s="259"/>
      <c r="AH93" s="260"/>
      <c r="AI93" s="263"/>
      <c r="AJ93" s="232"/>
      <c r="AK93" s="232"/>
      <c r="AL93" s="233"/>
    </row>
    <row r="94" spans="1:38" ht="15.65" customHeight="1" x14ac:dyDescent="0.25">
      <c r="A94" s="242" t="s">
        <v>20</v>
      </c>
      <c r="B94" s="243"/>
      <c r="C94" s="244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45"/>
      <c r="T94" s="244" t="str">
        <f>IF('Cover Sheet - Deckblatt'!AF1=1,"value 1","Wert 1")</f>
        <v>value 1</v>
      </c>
      <c r="U94" s="203"/>
      <c r="V94" s="203"/>
      <c r="W94" s="203" t="str">
        <f>IF('Cover Sheet - Deckblatt'!AF1=1,"value 2","Wert 2")</f>
        <v>value 2</v>
      </c>
      <c r="X94" s="203"/>
      <c r="Y94" s="203"/>
      <c r="Z94" s="203" t="str">
        <f>IF('Cover Sheet - Deckblatt'!AF1=1,"value 3","Wert 3")</f>
        <v>value 3</v>
      </c>
      <c r="AA94" s="203"/>
      <c r="AB94" s="203"/>
      <c r="AC94" s="203" t="str">
        <f>IF('Cover Sheet - Deckblatt'!AF1=1,"value 4","Wert 4")</f>
        <v>value 4</v>
      </c>
      <c r="AD94" s="203"/>
      <c r="AE94" s="203"/>
      <c r="AF94" s="203" t="str">
        <f>IF('Cover Sheet - Deckblatt'!AF1=1,"value 5","Wert 5")</f>
        <v>value 5</v>
      </c>
      <c r="AG94" s="203"/>
      <c r="AH94" s="203"/>
      <c r="AI94" s="209" t="str">
        <f>IF('Cover Sheet - Deckblatt'!AF1=1,"ok","i.O.")</f>
        <v>ok</v>
      </c>
      <c r="AJ94" s="210"/>
      <c r="AK94" s="210" t="str">
        <f>IF('Cover Sheet - Deckblatt'!AF1=1,"not ok","n. i. O.")</f>
        <v>not ok</v>
      </c>
      <c r="AL94" s="211"/>
    </row>
    <row r="95" spans="1:38" ht="16" customHeight="1" x14ac:dyDescent="0.25">
      <c r="A95" s="192"/>
      <c r="B95" s="193"/>
      <c r="C95" s="194"/>
      <c r="D95" s="195"/>
      <c r="E95" s="195"/>
      <c r="F95" s="195"/>
      <c r="G95" s="195"/>
      <c r="H95" s="195"/>
      <c r="I95" s="195"/>
      <c r="J95" s="195"/>
      <c r="K95" s="195"/>
      <c r="L95" s="195"/>
      <c r="M95" s="195"/>
      <c r="N95" s="195"/>
      <c r="O95" s="195"/>
      <c r="P95" s="195"/>
      <c r="Q95" s="195"/>
      <c r="R95" s="195"/>
      <c r="S95" s="196"/>
      <c r="T95" s="197"/>
      <c r="U95" s="198"/>
      <c r="V95" s="198"/>
      <c r="W95" s="199"/>
      <c r="X95" s="198"/>
      <c r="Y95" s="200"/>
      <c r="Z95" s="198"/>
      <c r="AA95" s="198"/>
      <c r="AB95" s="198"/>
      <c r="AC95" s="204"/>
      <c r="AD95" s="205"/>
      <c r="AE95" s="206"/>
      <c r="AF95" s="198"/>
      <c r="AG95" s="198"/>
      <c r="AH95" s="207"/>
      <c r="AI95" s="208"/>
      <c r="AJ95" s="201"/>
      <c r="AK95" s="201"/>
      <c r="AL95" s="202"/>
    </row>
    <row r="96" spans="1:38" ht="16" customHeight="1" x14ac:dyDescent="0.25">
      <c r="A96" s="225"/>
      <c r="B96" s="226"/>
      <c r="C96" s="227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9"/>
      <c r="T96" s="172"/>
      <c r="U96" s="170"/>
      <c r="V96" s="170"/>
      <c r="W96" s="173"/>
      <c r="X96" s="170"/>
      <c r="Y96" s="174"/>
      <c r="Z96" s="170"/>
      <c r="AA96" s="170"/>
      <c r="AB96" s="170"/>
      <c r="AC96" s="173"/>
      <c r="AD96" s="170"/>
      <c r="AE96" s="174"/>
      <c r="AF96" s="170"/>
      <c r="AG96" s="170"/>
      <c r="AH96" s="171"/>
      <c r="AI96" s="177"/>
      <c r="AJ96" s="175"/>
      <c r="AK96" s="175"/>
      <c r="AL96" s="176"/>
    </row>
    <row r="97" spans="1:38" s="44" customFormat="1" ht="16" customHeight="1" x14ac:dyDescent="0.25">
      <c r="A97" s="219"/>
      <c r="B97" s="220"/>
      <c r="C97" s="221"/>
      <c r="D97" s="222"/>
      <c r="E97" s="222"/>
      <c r="F97" s="222"/>
      <c r="G97" s="222"/>
      <c r="H97" s="222"/>
      <c r="I97" s="222"/>
      <c r="J97" s="222"/>
      <c r="K97" s="222"/>
      <c r="L97" s="222"/>
      <c r="M97" s="222"/>
      <c r="N97" s="222"/>
      <c r="O97" s="222"/>
      <c r="P97" s="222"/>
      <c r="Q97" s="222"/>
      <c r="R97" s="222"/>
      <c r="S97" s="223"/>
      <c r="T97" s="224"/>
      <c r="U97" s="212"/>
      <c r="V97" s="212"/>
      <c r="W97" s="213"/>
      <c r="X97" s="212"/>
      <c r="Y97" s="214"/>
      <c r="Z97" s="212"/>
      <c r="AA97" s="212"/>
      <c r="AB97" s="212"/>
      <c r="AC97" s="213"/>
      <c r="AD97" s="212"/>
      <c r="AE97" s="214"/>
      <c r="AF97" s="212"/>
      <c r="AG97" s="212"/>
      <c r="AH97" s="215"/>
      <c r="AI97" s="216"/>
      <c r="AJ97" s="217"/>
      <c r="AK97" s="217"/>
      <c r="AL97" s="218"/>
    </row>
    <row r="98" spans="1:38" ht="16" customHeight="1" x14ac:dyDescent="0.25">
      <c r="A98" s="225"/>
      <c r="B98" s="226"/>
      <c r="C98" s="227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9"/>
      <c r="T98" s="172"/>
      <c r="U98" s="170"/>
      <c r="V98" s="170"/>
      <c r="W98" s="173"/>
      <c r="X98" s="170"/>
      <c r="Y98" s="174"/>
      <c r="Z98" s="170"/>
      <c r="AA98" s="170"/>
      <c r="AB98" s="170"/>
      <c r="AC98" s="173"/>
      <c r="AD98" s="170"/>
      <c r="AE98" s="174"/>
      <c r="AF98" s="170"/>
      <c r="AG98" s="170"/>
      <c r="AH98" s="171"/>
      <c r="AI98" s="177"/>
      <c r="AJ98" s="175"/>
      <c r="AK98" s="175"/>
      <c r="AL98" s="176"/>
    </row>
    <row r="99" spans="1:38" ht="16" customHeight="1" x14ac:dyDescent="0.25">
      <c r="A99" s="225"/>
      <c r="B99" s="226"/>
      <c r="C99" s="227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9"/>
      <c r="T99" s="172"/>
      <c r="U99" s="170"/>
      <c r="V99" s="170"/>
      <c r="W99" s="173"/>
      <c r="X99" s="170"/>
      <c r="Y99" s="174"/>
      <c r="Z99" s="173"/>
      <c r="AA99" s="170"/>
      <c r="AB99" s="174"/>
      <c r="AC99" s="173"/>
      <c r="AD99" s="170"/>
      <c r="AE99" s="174"/>
      <c r="AF99" s="170"/>
      <c r="AG99" s="170"/>
      <c r="AH99" s="171"/>
      <c r="AI99" s="177"/>
      <c r="AJ99" s="175"/>
      <c r="AK99" s="175"/>
      <c r="AL99" s="176"/>
    </row>
    <row r="100" spans="1:38" ht="16" customHeight="1" x14ac:dyDescent="0.25">
      <c r="A100" s="225"/>
      <c r="B100" s="226"/>
      <c r="C100" s="227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9"/>
      <c r="T100" s="172"/>
      <c r="U100" s="170"/>
      <c r="V100" s="170"/>
      <c r="W100" s="173"/>
      <c r="X100" s="170"/>
      <c r="Y100" s="174"/>
      <c r="Z100" s="170"/>
      <c r="AA100" s="170"/>
      <c r="AB100" s="170"/>
      <c r="AC100" s="173"/>
      <c r="AD100" s="170"/>
      <c r="AE100" s="174"/>
      <c r="AF100" s="170"/>
      <c r="AG100" s="170"/>
      <c r="AH100" s="171"/>
      <c r="AI100" s="177"/>
      <c r="AJ100" s="175"/>
      <c r="AK100" s="175"/>
      <c r="AL100" s="176"/>
    </row>
    <row r="101" spans="1:38" ht="16" customHeight="1" x14ac:dyDescent="0.25">
      <c r="A101" s="225"/>
      <c r="B101" s="226"/>
      <c r="C101" s="227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9"/>
      <c r="T101" s="172"/>
      <c r="U101" s="170"/>
      <c r="V101" s="170"/>
      <c r="W101" s="173"/>
      <c r="X101" s="170"/>
      <c r="Y101" s="174"/>
      <c r="Z101" s="170"/>
      <c r="AA101" s="170"/>
      <c r="AB101" s="170"/>
      <c r="AC101" s="173"/>
      <c r="AD101" s="170"/>
      <c r="AE101" s="174"/>
      <c r="AF101" s="170"/>
      <c r="AG101" s="170"/>
      <c r="AH101" s="171"/>
      <c r="AI101" s="177"/>
      <c r="AJ101" s="175"/>
      <c r="AK101" s="175"/>
      <c r="AL101" s="176"/>
    </row>
    <row r="102" spans="1:38" ht="16" customHeight="1" x14ac:dyDescent="0.25">
      <c r="A102" s="225"/>
      <c r="B102" s="226"/>
      <c r="C102" s="227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9"/>
      <c r="T102" s="172"/>
      <c r="U102" s="170"/>
      <c r="V102" s="170"/>
      <c r="W102" s="173"/>
      <c r="X102" s="170"/>
      <c r="Y102" s="174"/>
      <c r="Z102" s="170"/>
      <c r="AA102" s="170"/>
      <c r="AB102" s="170"/>
      <c r="AC102" s="173"/>
      <c r="AD102" s="170"/>
      <c r="AE102" s="174"/>
      <c r="AF102" s="170"/>
      <c r="AG102" s="170"/>
      <c r="AH102" s="171"/>
      <c r="AI102" s="177"/>
      <c r="AJ102" s="175"/>
      <c r="AK102" s="175"/>
      <c r="AL102" s="176"/>
    </row>
    <row r="103" spans="1:38" ht="16" customHeight="1" x14ac:dyDescent="0.25">
      <c r="A103" s="225"/>
      <c r="B103" s="226"/>
      <c r="C103" s="227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9"/>
      <c r="T103" s="172"/>
      <c r="U103" s="170"/>
      <c r="V103" s="170"/>
      <c r="W103" s="173"/>
      <c r="X103" s="170"/>
      <c r="Y103" s="174"/>
      <c r="Z103" s="170"/>
      <c r="AA103" s="170"/>
      <c r="AB103" s="170"/>
      <c r="AC103" s="173"/>
      <c r="AD103" s="170"/>
      <c r="AE103" s="174"/>
      <c r="AF103" s="170"/>
      <c r="AG103" s="170"/>
      <c r="AH103" s="171"/>
      <c r="AI103" s="177"/>
      <c r="AJ103" s="175"/>
      <c r="AK103" s="175"/>
      <c r="AL103" s="176"/>
    </row>
    <row r="104" spans="1:38" ht="16" customHeight="1" x14ac:dyDescent="0.25">
      <c r="A104" s="225"/>
      <c r="B104" s="226"/>
      <c r="C104" s="227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9"/>
      <c r="T104" s="172"/>
      <c r="U104" s="170"/>
      <c r="V104" s="170"/>
      <c r="W104" s="173"/>
      <c r="X104" s="170"/>
      <c r="Y104" s="174"/>
      <c r="Z104" s="170"/>
      <c r="AA104" s="170"/>
      <c r="AB104" s="170"/>
      <c r="AC104" s="173"/>
      <c r="AD104" s="170"/>
      <c r="AE104" s="174"/>
      <c r="AF104" s="170"/>
      <c r="AG104" s="170"/>
      <c r="AH104" s="171"/>
      <c r="AI104" s="177"/>
      <c r="AJ104" s="175"/>
      <c r="AK104" s="175"/>
      <c r="AL104" s="176"/>
    </row>
    <row r="105" spans="1:38" ht="16" customHeight="1" x14ac:dyDescent="0.25">
      <c r="A105" s="225"/>
      <c r="B105" s="226"/>
      <c r="C105" s="227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9"/>
      <c r="T105" s="172"/>
      <c r="U105" s="170"/>
      <c r="V105" s="170"/>
      <c r="W105" s="173"/>
      <c r="X105" s="170"/>
      <c r="Y105" s="174"/>
      <c r="Z105" s="170"/>
      <c r="AA105" s="170"/>
      <c r="AB105" s="170"/>
      <c r="AC105" s="173"/>
      <c r="AD105" s="170"/>
      <c r="AE105" s="174"/>
      <c r="AF105" s="170"/>
      <c r="AG105" s="170"/>
      <c r="AH105" s="171"/>
      <c r="AI105" s="177"/>
      <c r="AJ105" s="175"/>
      <c r="AK105" s="175"/>
      <c r="AL105" s="176"/>
    </row>
    <row r="106" spans="1:38" ht="16" customHeight="1" x14ac:dyDescent="0.25">
      <c r="A106" s="225"/>
      <c r="B106" s="226"/>
      <c r="C106" s="227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9"/>
      <c r="T106" s="172"/>
      <c r="U106" s="170"/>
      <c r="V106" s="170"/>
      <c r="W106" s="173"/>
      <c r="X106" s="170"/>
      <c r="Y106" s="174"/>
      <c r="Z106" s="170"/>
      <c r="AA106" s="170"/>
      <c r="AB106" s="170"/>
      <c r="AC106" s="173"/>
      <c r="AD106" s="170"/>
      <c r="AE106" s="174"/>
      <c r="AF106" s="170"/>
      <c r="AG106" s="170"/>
      <c r="AH106" s="171"/>
      <c r="AI106" s="177"/>
      <c r="AJ106" s="175"/>
      <c r="AK106" s="175"/>
      <c r="AL106" s="176"/>
    </row>
    <row r="107" spans="1:38" ht="16" customHeight="1" x14ac:dyDescent="0.25">
      <c r="A107" s="225"/>
      <c r="B107" s="226"/>
      <c r="C107" s="227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9"/>
      <c r="T107" s="172"/>
      <c r="U107" s="170"/>
      <c r="V107" s="170"/>
      <c r="W107" s="173"/>
      <c r="X107" s="170"/>
      <c r="Y107" s="174"/>
      <c r="Z107" s="170"/>
      <c r="AA107" s="170"/>
      <c r="AB107" s="170"/>
      <c r="AC107" s="173"/>
      <c r="AD107" s="170"/>
      <c r="AE107" s="174"/>
      <c r="AF107" s="170"/>
      <c r="AG107" s="170"/>
      <c r="AH107" s="171"/>
      <c r="AI107" s="177"/>
      <c r="AJ107" s="175"/>
      <c r="AK107" s="175"/>
      <c r="AL107" s="176"/>
    </row>
    <row r="108" spans="1:38" ht="16" customHeight="1" x14ac:dyDescent="0.25">
      <c r="A108" s="225"/>
      <c r="B108" s="226"/>
      <c r="C108" s="227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9"/>
      <c r="T108" s="172"/>
      <c r="U108" s="170"/>
      <c r="V108" s="170"/>
      <c r="W108" s="173"/>
      <c r="X108" s="170"/>
      <c r="Y108" s="174"/>
      <c r="Z108" s="170"/>
      <c r="AA108" s="170"/>
      <c r="AB108" s="170"/>
      <c r="AC108" s="173"/>
      <c r="AD108" s="170"/>
      <c r="AE108" s="174"/>
      <c r="AF108" s="170"/>
      <c r="AG108" s="170"/>
      <c r="AH108" s="171"/>
      <c r="AI108" s="177"/>
      <c r="AJ108" s="175"/>
      <c r="AK108" s="175"/>
      <c r="AL108" s="176"/>
    </row>
    <row r="109" spans="1:38" ht="16" customHeight="1" x14ac:dyDescent="0.25">
      <c r="A109" s="225"/>
      <c r="B109" s="226"/>
      <c r="C109" s="227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9"/>
      <c r="T109" s="172"/>
      <c r="U109" s="170"/>
      <c r="V109" s="170"/>
      <c r="W109" s="173"/>
      <c r="X109" s="170"/>
      <c r="Y109" s="174"/>
      <c r="Z109" s="170"/>
      <c r="AA109" s="170"/>
      <c r="AB109" s="170"/>
      <c r="AC109" s="173"/>
      <c r="AD109" s="170"/>
      <c r="AE109" s="174"/>
      <c r="AF109" s="170"/>
      <c r="AG109" s="170"/>
      <c r="AH109" s="171"/>
      <c r="AI109" s="177"/>
      <c r="AJ109" s="175"/>
      <c r="AK109" s="175"/>
      <c r="AL109" s="176"/>
    </row>
    <row r="110" spans="1:38" ht="16" customHeight="1" x14ac:dyDescent="0.25">
      <c r="A110" s="225"/>
      <c r="B110" s="226"/>
      <c r="C110" s="227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9"/>
      <c r="T110" s="172"/>
      <c r="U110" s="170"/>
      <c r="V110" s="170"/>
      <c r="W110" s="173"/>
      <c r="X110" s="170"/>
      <c r="Y110" s="174"/>
      <c r="Z110" s="170"/>
      <c r="AA110" s="170"/>
      <c r="AB110" s="170"/>
      <c r="AC110" s="173"/>
      <c r="AD110" s="170"/>
      <c r="AE110" s="174"/>
      <c r="AF110" s="170"/>
      <c r="AG110" s="170"/>
      <c r="AH110" s="171"/>
      <c r="AI110" s="177"/>
      <c r="AJ110" s="175"/>
      <c r="AK110" s="175"/>
      <c r="AL110" s="176"/>
    </row>
    <row r="111" spans="1:38" ht="16" customHeight="1" x14ac:dyDescent="0.25">
      <c r="A111" s="225"/>
      <c r="B111" s="226"/>
      <c r="C111" s="227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9"/>
      <c r="T111" s="172"/>
      <c r="U111" s="170"/>
      <c r="V111" s="170"/>
      <c r="W111" s="173"/>
      <c r="X111" s="170"/>
      <c r="Y111" s="174"/>
      <c r="Z111" s="170"/>
      <c r="AA111" s="170"/>
      <c r="AB111" s="170"/>
      <c r="AC111" s="173"/>
      <c r="AD111" s="170"/>
      <c r="AE111" s="174"/>
      <c r="AF111" s="170"/>
      <c r="AG111" s="170"/>
      <c r="AH111" s="171"/>
      <c r="AI111" s="177"/>
      <c r="AJ111" s="175"/>
      <c r="AK111" s="175"/>
      <c r="AL111" s="176"/>
    </row>
    <row r="112" spans="1:38" ht="13" customHeight="1" x14ac:dyDescent="0.25">
      <c r="A112" s="18"/>
      <c r="B112" s="34" t="str">
        <f>IF('Cover Sheet - Deckblatt'!AF1=1,"Confirmation Supplier","Bestätigung Lieferant")</f>
        <v>Confirmation Supplier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21"/>
      <c r="T112" s="13"/>
      <c r="U112" s="15" t="str">
        <f>IF('Cover Sheet - Deckblatt'!AF1=1,"Desicion Customer","Entscheidung Kunde")</f>
        <v>Desicion Customer</v>
      </c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4"/>
    </row>
    <row r="113" spans="1:38" ht="13" customHeight="1" x14ac:dyDescent="0.25">
      <c r="A113" s="22"/>
      <c r="B113" s="23" t="str">
        <f>IF('Cover Sheet - Deckblatt'!AF1=1,"Comments:","Bemerkung")</f>
        <v>Comments:</v>
      </c>
      <c r="C113" s="23"/>
      <c r="D113" s="23"/>
      <c r="E113" s="2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25"/>
      <c r="T113" s="13"/>
      <c r="U113" s="15" t="str">
        <f>IF('Cover Sheet - Deckblatt'!AF1=1,"released","frei")</f>
        <v>released</v>
      </c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4"/>
      <c r="AJ113" s="249"/>
      <c r="AK113" s="250"/>
      <c r="AL113" s="251"/>
    </row>
    <row r="114" spans="1:38" ht="13" customHeight="1" x14ac:dyDescent="0.25">
      <c r="A114" s="22"/>
      <c r="B114" s="230"/>
      <c r="C114" s="231"/>
      <c r="D114" s="231"/>
      <c r="E114" s="231"/>
      <c r="F114" s="231"/>
      <c r="G114" s="231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5"/>
      <c r="T114" s="22"/>
      <c r="U114" s="15" t="str">
        <f>IF('Cover Sheet - Deckblatt'!AF1=1,"Special release","Sonderfreigabe")</f>
        <v>Special release</v>
      </c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49"/>
      <c r="AK114" s="250"/>
      <c r="AL114" s="251"/>
    </row>
    <row r="115" spans="1:38" ht="13" customHeight="1" x14ac:dyDescent="0.25">
      <c r="A115" s="28"/>
      <c r="B115" s="248"/>
      <c r="C115" s="248"/>
      <c r="D115" s="248"/>
      <c r="E115" s="248"/>
      <c r="F115" s="248"/>
      <c r="G115" s="248"/>
      <c r="H115" s="248"/>
      <c r="I115" s="248"/>
      <c r="J115" s="248"/>
      <c r="K115" s="248"/>
      <c r="L115" s="248"/>
      <c r="M115" s="248"/>
      <c r="N115" s="248"/>
      <c r="O115" s="248"/>
      <c r="P115" s="248"/>
      <c r="Q115" s="248"/>
      <c r="R115" s="248"/>
      <c r="S115" s="30"/>
      <c r="T115" s="13"/>
      <c r="U115" s="36" t="str">
        <f>IF('Cover Sheet - Deckblatt'!AF1=1,"reject, re-sampling required","abgelehnt, Nachbemusterung erforderlich")</f>
        <v>reject, re-sampling required</v>
      </c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4"/>
      <c r="AJ115" s="249"/>
      <c r="AK115" s="250"/>
      <c r="AL115" s="251"/>
    </row>
    <row r="116" spans="1:38" ht="13" customHeight="1" x14ac:dyDescent="0.25">
      <c r="A116" s="22"/>
      <c r="B116" s="82" t="s">
        <v>18</v>
      </c>
      <c r="C116" s="82"/>
      <c r="D116" s="82"/>
      <c r="E116" s="41"/>
      <c r="F116" s="41"/>
      <c r="G116" s="41"/>
      <c r="H116" s="178" t="str">
        <f>IF('Cover Sheet - Deckblatt'!H45="","",'Cover Sheet - Deckblatt'!H45)</f>
        <v/>
      </c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23"/>
      <c r="T116" s="22"/>
      <c r="U116" s="82" t="s">
        <v>18</v>
      </c>
      <c r="V116" s="82"/>
      <c r="W116" s="82"/>
      <c r="X116" s="38"/>
      <c r="Y116" s="38"/>
      <c r="Z116" s="38"/>
      <c r="AA116" s="178" t="str">
        <f>IF('Cover Sheet - Deckblatt'!H60="","",'Cover Sheet - Deckblatt'!H60)</f>
        <v/>
      </c>
      <c r="AB116" s="178"/>
      <c r="AC116" s="178"/>
      <c r="AD116" s="178"/>
      <c r="AE116" s="178"/>
      <c r="AF116" s="178"/>
      <c r="AG116" s="178"/>
      <c r="AH116" s="178"/>
      <c r="AI116" s="178"/>
      <c r="AJ116" s="178"/>
      <c r="AK116" s="178"/>
      <c r="AL116" s="25"/>
    </row>
    <row r="117" spans="1:38" ht="13" customHeight="1" x14ac:dyDescent="0.25">
      <c r="A117" s="22"/>
      <c r="B117" s="84" t="str">
        <f>IF('Cover Sheet - Deckblatt'!AF1=1,"Department:","Abteilung:")</f>
        <v>Department:</v>
      </c>
      <c r="C117" s="84"/>
      <c r="D117" s="84"/>
      <c r="E117" s="84"/>
      <c r="F117" s="84"/>
      <c r="G117" s="41"/>
      <c r="H117" s="178" t="str">
        <f>IF('Cover Sheet - Deckblatt'!H46="","",'Cover Sheet - Deckblatt'!H46)</f>
        <v/>
      </c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23"/>
      <c r="T117" s="22"/>
      <c r="U117" s="84" t="str">
        <f>IF('Cover Sheet - Deckblatt'!AF1=1,"Department:","Abteilung:")</f>
        <v>Department:</v>
      </c>
      <c r="V117" s="84"/>
      <c r="W117" s="84"/>
      <c r="X117" s="84"/>
      <c r="Y117" s="84"/>
      <c r="Z117" s="38"/>
      <c r="AA117" s="178" t="str">
        <f>IF('Cover Sheet - Deckblatt'!H61="","",'Cover Sheet - Deckblatt'!H61)</f>
        <v/>
      </c>
      <c r="AB117" s="178"/>
      <c r="AC117" s="178"/>
      <c r="AD117" s="178"/>
      <c r="AE117" s="178"/>
      <c r="AF117" s="178"/>
      <c r="AG117" s="178"/>
      <c r="AH117" s="178"/>
      <c r="AI117" s="178"/>
      <c r="AJ117" s="178"/>
      <c r="AK117" s="178"/>
      <c r="AL117" s="25"/>
    </row>
    <row r="118" spans="1:38" ht="13" customHeight="1" x14ac:dyDescent="0.25">
      <c r="A118" s="22"/>
      <c r="B118" s="84" t="str">
        <f>IF('Cover Sheet - Deckblatt'!AF1=1,"Telephone / e-mail:","Telefon / e-Mail:")</f>
        <v>Telephone / e-mail:</v>
      </c>
      <c r="C118" s="84"/>
      <c r="D118" s="84"/>
      <c r="E118" s="84"/>
      <c r="F118" s="84"/>
      <c r="G118" s="84"/>
      <c r="H118" s="178" t="str">
        <f>IF('Cover Sheet - Deckblatt'!H47="","",'Cover Sheet - Deckblatt'!H47)</f>
        <v/>
      </c>
      <c r="I118" s="178"/>
      <c r="J118" s="178"/>
      <c r="K118" s="178"/>
      <c r="L118" s="178"/>
      <c r="M118" s="178"/>
      <c r="N118" s="178"/>
      <c r="O118" s="178"/>
      <c r="P118" s="178"/>
      <c r="Q118" s="178"/>
      <c r="R118" s="178"/>
      <c r="S118" s="23"/>
      <c r="T118" s="22"/>
      <c r="U118" s="84" t="str">
        <f>IF('Cover Sheet - Deckblatt'!AF1=1,"Telephone / e-mail:","Telefon / e-Mail:")</f>
        <v>Telephone / e-mail:</v>
      </c>
      <c r="V118" s="84"/>
      <c r="W118" s="84"/>
      <c r="X118" s="84"/>
      <c r="Y118" s="84"/>
      <c r="Z118" s="84"/>
      <c r="AA118" s="178" t="str">
        <f>IF('Cover Sheet - Deckblatt'!H62="","",'Cover Sheet - Deckblatt'!H62)</f>
        <v/>
      </c>
      <c r="AB118" s="178"/>
      <c r="AC118" s="178"/>
      <c r="AD118" s="178"/>
      <c r="AE118" s="178"/>
      <c r="AF118" s="178"/>
      <c r="AG118" s="178"/>
      <c r="AH118" s="178"/>
      <c r="AI118" s="178"/>
      <c r="AJ118" s="178"/>
      <c r="AK118" s="178"/>
      <c r="AL118" s="25"/>
    </row>
    <row r="119" spans="1:38" ht="7" customHeight="1" x14ac:dyDescent="0.25">
      <c r="A119" s="22"/>
      <c r="B119" s="23"/>
      <c r="C119" s="23"/>
      <c r="D119" s="23"/>
      <c r="E119" s="23"/>
      <c r="F119" s="23"/>
      <c r="G119" s="2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23"/>
      <c r="T119" s="22"/>
      <c r="U119" s="23"/>
      <c r="V119" s="23"/>
      <c r="W119" s="23"/>
      <c r="X119" s="23"/>
      <c r="Y119" s="23"/>
      <c r="Z119" s="23"/>
      <c r="AA119" s="103"/>
      <c r="AB119" s="103"/>
      <c r="AC119" s="103"/>
      <c r="AD119" s="103"/>
      <c r="AE119" s="103"/>
      <c r="AF119" s="103"/>
      <c r="AG119" s="103"/>
      <c r="AH119" s="103"/>
      <c r="AI119" s="103"/>
      <c r="AJ119" s="103"/>
      <c r="AK119" s="103"/>
      <c r="AL119" s="25"/>
    </row>
    <row r="120" spans="1:38" ht="14.25" customHeight="1" x14ac:dyDescent="0.25">
      <c r="A120" s="22"/>
      <c r="B120" s="23"/>
      <c r="C120" s="246" t="str">
        <f>IF('Cover Sheet - Deckblatt'!C49="","",'Cover Sheet - Deckblatt'!C49)</f>
        <v/>
      </c>
      <c r="D120" s="246"/>
      <c r="E120" s="246"/>
      <c r="F120" s="246"/>
      <c r="G120" s="23"/>
      <c r="H120" s="23"/>
      <c r="I120" s="247"/>
      <c r="J120" s="247"/>
      <c r="K120" s="247"/>
      <c r="L120" s="247"/>
      <c r="M120" s="247"/>
      <c r="N120" s="247"/>
      <c r="O120" s="247"/>
      <c r="P120" s="247"/>
      <c r="Q120" s="247"/>
      <c r="R120" s="23"/>
      <c r="S120" s="23"/>
      <c r="T120" s="22"/>
      <c r="U120" s="23"/>
      <c r="V120" s="246" t="str">
        <f>IF('Cover Sheet - Deckblatt'!C64="","",'Cover Sheet - Deckblatt'!C64)</f>
        <v/>
      </c>
      <c r="W120" s="246"/>
      <c r="X120" s="246"/>
      <c r="Y120" s="246"/>
      <c r="Z120" s="23"/>
      <c r="AA120" s="23"/>
      <c r="AB120" s="247"/>
      <c r="AC120" s="247"/>
      <c r="AD120" s="247"/>
      <c r="AE120" s="247"/>
      <c r="AF120" s="247"/>
      <c r="AG120" s="247"/>
      <c r="AH120" s="247"/>
      <c r="AI120" s="247"/>
      <c r="AJ120" s="247"/>
      <c r="AK120" s="23"/>
      <c r="AL120" s="25"/>
    </row>
    <row r="121" spans="1:38" ht="13" customHeight="1" x14ac:dyDescent="0.25">
      <c r="A121" s="28"/>
      <c r="B121" s="12"/>
      <c r="C121" s="12"/>
      <c r="D121" s="12" t="str">
        <f>IF('Cover Sheet - Deckblatt'!AF1=1,"Date","Datum")</f>
        <v>Date</v>
      </c>
      <c r="E121" s="12"/>
      <c r="F121" s="169" t="str">
        <f>IF('Cover Sheet - Deckblatt'!F50="","",'Cover Sheet - Deckblatt'!F50)</f>
        <v xml:space="preserve"> </v>
      </c>
      <c r="G121" s="81"/>
      <c r="H121" s="81"/>
      <c r="I121" s="81"/>
      <c r="J121" s="81"/>
      <c r="K121" s="81"/>
      <c r="L121" s="12" t="str">
        <f>IF('Cover Sheet - Deckblatt'!AF1=1,"Signature:","Unterschrift:")</f>
        <v>Signature:</v>
      </c>
      <c r="M121" s="12"/>
      <c r="N121" s="12"/>
      <c r="O121" s="12"/>
      <c r="P121" s="81" t="str">
        <f>IF('Cover Sheet - Deckblatt'!N50="","",'Cover Sheet - Deckblatt'!N50)</f>
        <v/>
      </c>
      <c r="Q121" s="81"/>
      <c r="R121" s="81"/>
      <c r="S121" s="109"/>
      <c r="T121" s="28"/>
      <c r="U121" s="12"/>
      <c r="V121" s="12"/>
      <c r="W121" s="12" t="str">
        <f>IF('Cover Sheet - Deckblatt'!AF1=1,"Date","Datum")</f>
        <v>Date</v>
      </c>
      <c r="X121" s="12"/>
      <c r="Y121" s="81"/>
      <c r="Z121" s="81"/>
      <c r="AA121" s="81"/>
      <c r="AB121" s="81"/>
      <c r="AC121" s="81"/>
      <c r="AD121" s="81"/>
      <c r="AE121" s="12" t="str">
        <f>IF('Cover Sheet - Deckblatt'!AF1=1,"Signature:","Unterschrift:")</f>
        <v>Signature:</v>
      </c>
      <c r="AF121" s="12"/>
      <c r="AG121" s="12"/>
      <c r="AH121" s="12"/>
      <c r="AI121" s="81"/>
      <c r="AJ121" s="81"/>
      <c r="AK121" s="81"/>
      <c r="AL121" s="109"/>
    </row>
    <row r="122" spans="1:3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</sheetData>
  <mergeCells count="284">
    <mergeCell ref="C77:C79"/>
    <mergeCell ref="D77:Q79"/>
    <mergeCell ref="C68:C70"/>
    <mergeCell ref="D68:Q70"/>
    <mergeCell ref="C71:C73"/>
    <mergeCell ref="D71:Q73"/>
    <mergeCell ref="C62:C64"/>
    <mergeCell ref="D65:Q67"/>
    <mergeCell ref="C65:C67"/>
    <mergeCell ref="AA117:AK117"/>
    <mergeCell ref="B115:R115"/>
    <mergeCell ref="AJ115:AL115"/>
    <mergeCell ref="F113:R113"/>
    <mergeCell ref="AJ113:AL113"/>
    <mergeCell ref="C74:C76"/>
    <mergeCell ref="AJ114:AL114"/>
    <mergeCell ref="A2:AL2"/>
    <mergeCell ref="AG3:AJ3"/>
    <mergeCell ref="AK3:AL3"/>
    <mergeCell ref="C5:C7"/>
    <mergeCell ref="D5:Q7"/>
    <mergeCell ref="U5:AL8"/>
    <mergeCell ref="C8:C10"/>
    <mergeCell ref="D8:Q10"/>
    <mergeCell ref="D62:Q64"/>
    <mergeCell ref="U9:AL12"/>
    <mergeCell ref="D11:Q13"/>
    <mergeCell ref="T94:V94"/>
    <mergeCell ref="W94:Y94"/>
    <mergeCell ref="T92:AH93"/>
    <mergeCell ref="AI92:AL92"/>
    <mergeCell ref="AI93:AJ93"/>
    <mergeCell ref="D74:Q76"/>
    <mergeCell ref="AK93:AL93"/>
    <mergeCell ref="U87:X87"/>
    <mergeCell ref="Y87:AC87"/>
    <mergeCell ref="A92:B92"/>
    <mergeCell ref="C92:S93"/>
    <mergeCell ref="A94:B94"/>
    <mergeCell ref="C94:S94"/>
    <mergeCell ref="C120:F120"/>
    <mergeCell ref="I120:Q120"/>
    <mergeCell ref="B116:D116"/>
    <mergeCell ref="A110:B110"/>
    <mergeCell ref="C110:S110"/>
    <mergeCell ref="A108:B108"/>
    <mergeCell ref="AB120:AJ120"/>
    <mergeCell ref="U117:Y117"/>
    <mergeCell ref="H119:R119"/>
    <mergeCell ref="AA119:AK119"/>
    <mergeCell ref="B118:G118"/>
    <mergeCell ref="H118:R118"/>
    <mergeCell ref="U118:Z118"/>
    <mergeCell ref="AA118:AK118"/>
    <mergeCell ref="V120:Y120"/>
    <mergeCell ref="U116:W116"/>
    <mergeCell ref="B117:F117"/>
    <mergeCell ref="A111:B111"/>
    <mergeCell ref="C111:S111"/>
    <mergeCell ref="T111:V111"/>
    <mergeCell ref="W111:Y111"/>
    <mergeCell ref="B114:R114"/>
    <mergeCell ref="AK111:AL111"/>
    <mergeCell ref="Z110:AB110"/>
    <mergeCell ref="AC110:AE110"/>
    <mergeCell ref="AF110:AH110"/>
    <mergeCell ref="AI110:AJ110"/>
    <mergeCell ref="AK110:AL110"/>
    <mergeCell ref="Z111:AB111"/>
    <mergeCell ref="AC111:AE111"/>
    <mergeCell ref="AF111:AH111"/>
    <mergeCell ref="AI111:AJ111"/>
    <mergeCell ref="T110:V110"/>
    <mergeCell ref="W110:Y110"/>
    <mergeCell ref="A106:B106"/>
    <mergeCell ref="C106:S106"/>
    <mergeCell ref="T106:V106"/>
    <mergeCell ref="W106:Y106"/>
    <mergeCell ref="AK108:AL108"/>
    <mergeCell ref="A109:B109"/>
    <mergeCell ref="C109:S109"/>
    <mergeCell ref="T109:V109"/>
    <mergeCell ref="W109:Y109"/>
    <mergeCell ref="Z109:AB109"/>
    <mergeCell ref="AC109:AE109"/>
    <mergeCell ref="AF109:AH109"/>
    <mergeCell ref="AI109:AJ109"/>
    <mergeCell ref="AK109:AL109"/>
    <mergeCell ref="Z108:AB108"/>
    <mergeCell ref="AC108:AE108"/>
    <mergeCell ref="AF108:AH108"/>
    <mergeCell ref="AI108:AJ108"/>
    <mergeCell ref="C108:S108"/>
    <mergeCell ref="T108:V108"/>
    <mergeCell ref="W108:Y108"/>
    <mergeCell ref="A107:B107"/>
    <mergeCell ref="C107:S107"/>
    <mergeCell ref="T107:V107"/>
    <mergeCell ref="W107:Y107"/>
    <mergeCell ref="Z107:AB107"/>
    <mergeCell ref="AC107:AE107"/>
    <mergeCell ref="AF107:AH107"/>
    <mergeCell ref="AI107:AJ107"/>
    <mergeCell ref="AK107:AL107"/>
    <mergeCell ref="A102:B102"/>
    <mergeCell ref="C102:S102"/>
    <mergeCell ref="T102:V102"/>
    <mergeCell ref="W102:Y102"/>
    <mergeCell ref="AK104:AL104"/>
    <mergeCell ref="A105:B105"/>
    <mergeCell ref="C105:S105"/>
    <mergeCell ref="T105:V105"/>
    <mergeCell ref="W105:Y105"/>
    <mergeCell ref="Z105:AB105"/>
    <mergeCell ref="AC105:AE105"/>
    <mergeCell ref="AF105:AH105"/>
    <mergeCell ref="AI105:AJ105"/>
    <mergeCell ref="AK105:AL105"/>
    <mergeCell ref="Z104:AB104"/>
    <mergeCell ref="AC104:AE104"/>
    <mergeCell ref="AF104:AH104"/>
    <mergeCell ref="AI104:AJ104"/>
    <mergeCell ref="A104:B104"/>
    <mergeCell ref="C104:S104"/>
    <mergeCell ref="T104:V104"/>
    <mergeCell ref="W104:Y104"/>
    <mergeCell ref="A103:B103"/>
    <mergeCell ref="C103:S103"/>
    <mergeCell ref="T103:V103"/>
    <mergeCell ref="W103:Y103"/>
    <mergeCell ref="Z103:AB103"/>
    <mergeCell ref="AC103:AE103"/>
    <mergeCell ref="AF103:AH103"/>
    <mergeCell ref="AI103:AJ103"/>
    <mergeCell ref="AK103:AL103"/>
    <mergeCell ref="A101:B101"/>
    <mergeCell ref="C101:S101"/>
    <mergeCell ref="T101:V101"/>
    <mergeCell ref="W101:Y101"/>
    <mergeCell ref="Z101:AB101"/>
    <mergeCell ref="AF101:AH101"/>
    <mergeCell ref="AI101:AJ101"/>
    <mergeCell ref="AK101:AL101"/>
    <mergeCell ref="Z100:AB100"/>
    <mergeCell ref="AC100:AE100"/>
    <mergeCell ref="AF100:AH100"/>
    <mergeCell ref="AI100:AJ100"/>
    <mergeCell ref="A100:B100"/>
    <mergeCell ref="C100:S100"/>
    <mergeCell ref="T100:V100"/>
    <mergeCell ref="W100:Y100"/>
    <mergeCell ref="AK98:AL98"/>
    <mergeCell ref="A99:B99"/>
    <mergeCell ref="C99:S99"/>
    <mergeCell ref="AI99:AJ99"/>
    <mergeCell ref="AK99:AL99"/>
    <mergeCell ref="Z98:AB98"/>
    <mergeCell ref="AC98:AE98"/>
    <mergeCell ref="AF98:AH98"/>
    <mergeCell ref="AI98:AJ98"/>
    <mergeCell ref="A98:B98"/>
    <mergeCell ref="C98:S98"/>
    <mergeCell ref="T98:V98"/>
    <mergeCell ref="W98:Y98"/>
    <mergeCell ref="AK96:AL96"/>
    <mergeCell ref="Z97:AB97"/>
    <mergeCell ref="AC97:AE97"/>
    <mergeCell ref="AF97:AH97"/>
    <mergeCell ref="AI97:AJ97"/>
    <mergeCell ref="AK97:AL97"/>
    <mergeCell ref="Z96:AB96"/>
    <mergeCell ref="AI96:AJ96"/>
    <mergeCell ref="A97:B97"/>
    <mergeCell ref="C97:S97"/>
    <mergeCell ref="T97:V97"/>
    <mergeCell ref="W97:Y97"/>
    <mergeCell ref="AC96:AE96"/>
    <mergeCell ref="AF96:AH96"/>
    <mergeCell ref="A96:B96"/>
    <mergeCell ref="C96:S96"/>
    <mergeCell ref="T96:V96"/>
    <mergeCell ref="W96:Y96"/>
    <mergeCell ref="A95:B95"/>
    <mergeCell ref="C95:S95"/>
    <mergeCell ref="T95:V95"/>
    <mergeCell ref="W95:Y95"/>
    <mergeCell ref="AK95:AL95"/>
    <mergeCell ref="Z94:AB94"/>
    <mergeCell ref="AC94:AE94"/>
    <mergeCell ref="AF94:AH94"/>
    <mergeCell ref="Z95:AB95"/>
    <mergeCell ref="AC95:AE95"/>
    <mergeCell ref="AF95:AH95"/>
    <mergeCell ref="AI95:AJ95"/>
    <mergeCell ref="AI94:AJ94"/>
    <mergeCell ref="AK94:AL94"/>
    <mergeCell ref="AC88:AK88"/>
    <mergeCell ref="J88:R88"/>
    <mergeCell ref="F89:R89"/>
    <mergeCell ref="Y89:AK89"/>
    <mergeCell ref="AD87:AG87"/>
    <mergeCell ref="AH87:AL87"/>
    <mergeCell ref="B87:E87"/>
    <mergeCell ref="F87:J87"/>
    <mergeCell ref="K87:N87"/>
    <mergeCell ref="O87:S87"/>
    <mergeCell ref="U83:AF83"/>
    <mergeCell ref="AG83:AK83"/>
    <mergeCell ref="I84:N84"/>
    <mergeCell ref="R84:S84"/>
    <mergeCell ref="AB84:AG84"/>
    <mergeCell ref="AK84:AL84"/>
    <mergeCell ref="B83:M83"/>
    <mergeCell ref="N83:R83"/>
    <mergeCell ref="O84:Q84"/>
    <mergeCell ref="AH84:AJ84"/>
    <mergeCell ref="C53:C55"/>
    <mergeCell ref="D53:Q55"/>
    <mergeCell ref="U53:AL56"/>
    <mergeCell ref="D56:Q58"/>
    <mergeCell ref="C56:C58"/>
    <mergeCell ref="D59:Q61"/>
    <mergeCell ref="C59:C61"/>
    <mergeCell ref="U41:AL44"/>
    <mergeCell ref="C44:C46"/>
    <mergeCell ref="D44:Q46"/>
    <mergeCell ref="U45:AL48"/>
    <mergeCell ref="C47:C49"/>
    <mergeCell ref="D47:Q49"/>
    <mergeCell ref="U49:AL52"/>
    <mergeCell ref="C50:C52"/>
    <mergeCell ref="D50:Q52"/>
    <mergeCell ref="C41:C43"/>
    <mergeCell ref="D41:Q43"/>
    <mergeCell ref="C29:C31"/>
    <mergeCell ref="D29:Q31"/>
    <mergeCell ref="D26:Q28"/>
    <mergeCell ref="U29:AL32"/>
    <mergeCell ref="C32:C34"/>
    <mergeCell ref="D32:Q34"/>
    <mergeCell ref="U33:AL36"/>
    <mergeCell ref="C35:C37"/>
    <mergeCell ref="D35:Q37"/>
    <mergeCell ref="U37:AL40"/>
    <mergeCell ref="C38:C40"/>
    <mergeCell ref="D38:Q40"/>
    <mergeCell ref="U13:AL16"/>
    <mergeCell ref="C14:C16"/>
    <mergeCell ref="D14:Q16"/>
    <mergeCell ref="C11:C13"/>
    <mergeCell ref="C17:C19"/>
    <mergeCell ref="D17:Q19"/>
    <mergeCell ref="U17:AL20"/>
    <mergeCell ref="C20:C22"/>
    <mergeCell ref="D20:Q22"/>
    <mergeCell ref="U21:AL24"/>
    <mergeCell ref="C23:C25"/>
    <mergeCell ref="D23:Q25"/>
    <mergeCell ref="U25:AL28"/>
    <mergeCell ref="C26:C28"/>
    <mergeCell ref="F121:K121"/>
    <mergeCell ref="P121:S121"/>
    <mergeCell ref="Y121:AD121"/>
    <mergeCell ref="AI121:AL121"/>
    <mergeCell ref="AF99:AH99"/>
    <mergeCell ref="T99:V99"/>
    <mergeCell ref="W99:Y99"/>
    <mergeCell ref="Z99:AB99"/>
    <mergeCell ref="AC99:AE99"/>
    <mergeCell ref="AC101:AE101"/>
    <mergeCell ref="AK100:AL100"/>
    <mergeCell ref="AK102:AL102"/>
    <mergeCell ref="Z102:AB102"/>
    <mergeCell ref="AC102:AE102"/>
    <mergeCell ref="AF102:AH102"/>
    <mergeCell ref="AI102:AJ102"/>
    <mergeCell ref="AK106:AL106"/>
    <mergeCell ref="Z106:AB106"/>
    <mergeCell ref="AC106:AE106"/>
    <mergeCell ref="AF106:AH106"/>
    <mergeCell ref="AI106:AJ106"/>
    <mergeCell ref="H116:R116"/>
    <mergeCell ref="H117:R117"/>
    <mergeCell ref="AA116:AK116"/>
  </mergeCells>
  <phoneticPr fontId="0" type="noConversion"/>
  <printOptions horizontalCentered="1"/>
  <pageMargins left="0.39370078740157483" right="0.39370078740157483" top="0" bottom="0.98425196850393704" header="0" footer="0"/>
  <pageSetup paperSize="9" scale="91" orientation="portrait" r:id="rId1"/>
  <headerFooter alignWithMargins="0">
    <oddFooter>&amp;L&amp;"-,Standard"&amp;8Verantwortlich: QS / R.Burdach / 07.11.2022&amp;C&amp;"-,Standard"&amp;8Seite 2 von 3&amp;R&amp;"-,Standard"&amp;8DOK-/Rev.-Nr.: DOK-QS-074/01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3</xdr:row>
                    <xdr:rowOff>69850</xdr:rowOff>
                  </from>
                  <to>
                    <xdr:col>20</xdr:col>
                    <xdr:colOff>133350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6</xdr:row>
                    <xdr:rowOff>0</xdr:rowOff>
                  </from>
                  <to>
                    <xdr:col>20</xdr:col>
                    <xdr:colOff>133350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10</xdr:row>
                    <xdr:rowOff>0</xdr:rowOff>
                  </from>
                  <to>
                    <xdr:col>20</xdr:col>
                    <xdr:colOff>133350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14</xdr:row>
                    <xdr:rowOff>0</xdr:rowOff>
                  </from>
                  <to>
                    <xdr:col>20</xdr:col>
                    <xdr:colOff>133350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18</xdr:row>
                    <xdr:rowOff>0</xdr:rowOff>
                  </from>
                  <to>
                    <xdr:col>20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22</xdr:row>
                    <xdr:rowOff>0</xdr:rowOff>
                  </from>
                  <to>
                    <xdr:col>20</xdr:col>
                    <xdr:colOff>133350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26</xdr:row>
                    <xdr:rowOff>0</xdr:rowOff>
                  </from>
                  <to>
                    <xdr:col>20</xdr:col>
                    <xdr:colOff>133350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30</xdr:row>
                    <xdr:rowOff>0</xdr:rowOff>
                  </from>
                  <to>
                    <xdr:col>20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34</xdr:row>
                    <xdr:rowOff>0</xdr:rowOff>
                  </from>
                  <to>
                    <xdr:col>20</xdr:col>
                    <xdr:colOff>133350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38</xdr:row>
                    <xdr:rowOff>0</xdr:rowOff>
                  </from>
                  <to>
                    <xdr:col>20</xdr:col>
                    <xdr:colOff>133350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42</xdr:row>
                    <xdr:rowOff>0</xdr:rowOff>
                  </from>
                  <to>
                    <xdr:col>20</xdr:col>
                    <xdr:colOff>133350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46</xdr:row>
                    <xdr:rowOff>0</xdr:rowOff>
                  </from>
                  <to>
                    <xdr:col>20</xdr:col>
                    <xdr:colOff>133350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</xdr:row>
                    <xdr:rowOff>0</xdr:rowOff>
                  </from>
                  <to>
                    <xdr:col>2</xdr:col>
                    <xdr:colOff>88900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8</xdr:row>
                    <xdr:rowOff>0</xdr:rowOff>
                  </from>
                  <to>
                    <xdr:col>2</xdr:col>
                    <xdr:colOff>88900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11</xdr:row>
                    <xdr:rowOff>0</xdr:rowOff>
                  </from>
                  <to>
                    <xdr:col>2</xdr:col>
                    <xdr:colOff>88900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14</xdr:row>
                    <xdr:rowOff>0</xdr:rowOff>
                  </from>
                  <to>
                    <xdr:col>2</xdr:col>
                    <xdr:colOff>88900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17</xdr:row>
                    <xdr:rowOff>0</xdr:rowOff>
                  </from>
                  <to>
                    <xdr:col>2</xdr:col>
                    <xdr:colOff>88900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20</xdr:row>
                    <xdr:rowOff>0</xdr:rowOff>
                  </from>
                  <to>
                    <xdr:col>2</xdr:col>
                    <xdr:colOff>88900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35</xdr:row>
                    <xdr:rowOff>0</xdr:rowOff>
                  </from>
                  <to>
                    <xdr:col>2</xdr:col>
                    <xdr:colOff>95250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23</xdr:row>
                    <xdr:rowOff>0</xdr:rowOff>
                  </from>
                  <to>
                    <xdr:col>2</xdr:col>
                    <xdr:colOff>95250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26</xdr:row>
                    <xdr:rowOff>0</xdr:rowOff>
                  </from>
                  <to>
                    <xdr:col>2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29</xdr:row>
                    <xdr:rowOff>0</xdr:rowOff>
                  </from>
                  <to>
                    <xdr:col>2</xdr:col>
                    <xdr:colOff>95250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32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38</xdr:row>
                    <xdr:rowOff>0</xdr:rowOff>
                  </from>
                  <to>
                    <xdr:col>2</xdr:col>
                    <xdr:colOff>95250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41</xdr:row>
                    <xdr:rowOff>0</xdr:rowOff>
                  </from>
                  <to>
                    <xdr:col>2</xdr:col>
                    <xdr:colOff>165100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44</xdr:row>
                    <xdr:rowOff>0</xdr:rowOff>
                  </from>
                  <to>
                    <xdr:col>2</xdr:col>
                    <xdr:colOff>165100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47</xdr:row>
                    <xdr:rowOff>0</xdr:rowOff>
                  </from>
                  <to>
                    <xdr:col>2</xdr:col>
                    <xdr:colOff>165100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50</xdr:row>
                    <xdr:rowOff>0</xdr:rowOff>
                  </from>
                  <to>
                    <xdr:col>2</xdr:col>
                    <xdr:colOff>165100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53</xdr:row>
                    <xdr:rowOff>19050</xdr:rowOff>
                  </from>
                  <to>
                    <xdr:col>2</xdr:col>
                    <xdr:colOff>127000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111</xdr:row>
                    <xdr:rowOff>152400</xdr:rowOff>
                  </from>
                  <to>
                    <xdr:col>37</xdr:col>
                    <xdr:colOff>146050</xdr:colOff>
                    <xdr:row>113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113</xdr:row>
                    <xdr:rowOff>133350</xdr:rowOff>
                  </from>
                  <to>
                    <xdr:col>37</xdr:col>
                    <xdr:colOff>146050</xdr:colOff>
                    <xdr:row>115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112</xdr:row>
                    <xdr:rowOff>133350</xdr:rowOff>
                  </from>
                  <to>
                    <xdr:col>37</xdr:col>
                    <xdr:colOff>146050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6" name="Check Box 37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56</xdr:row>
                    <xdr:rowOff>19050</xdr:rowOff>
                  </from>
                  <to>
                    <xdr:col>2</xdr:col>
                    <xdr:colOff>127000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7" name="Check Box 38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59</xdr:row>
                    <xdr:rowOff>19050</xdr:rowOff>
                  </from>
                  <to>
                    <xdr:col>2</xdr:col>
                    <xdr:colOff>127000</xdr:colOff>
                    <xdr:row>65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8" name="Check Box 39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62</xdr:row>
                    <xdr:rowOff>19050</xdr:rowOff>
                  </from>
                  <to>
                    <xdr:col>2</xdr:col>
                    <xdr:colOff>127000</xdr:colOff>
                    <xdr:row>68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9" name="Check Box 40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65</xdr:row>
                    <xdr:rowOff>12700</xdr:rowOff>
                  </from>
                  <to>
                    <xdr:col>2</xdr:col>
                    <xdr:colOff>127000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0" name="Check Box 41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68</xdr:row>
                    <xdr:rowOff>12700</xdr:rowOff>
                  </from>
                  <to>
                    <xdr:col>2</xdr:col>
                    <xdr:colOff>127000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1" name="Check Box 42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71</xdr:row>
                    <xdr:rowOff>12700</xdr:rowOff>
                  </from>
                  <to>
                    <xdr:col>2</xdr:col>
                    <xdr:colOff>127000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2" name="Check Box 43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74</xdr:row>
                    <xdr:rowOff>12700</xdr:rowOff>
                  </from>
                  <to>
                    <xdr:col>2</xdr:col>
                    <xdr:colOff>127000</xdr:colOff>
                    <xdr:row>80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AL169"/>
  <sheetViews>
    <sheetView view="pageLayout" topLeftCell="A34" zoomScaleNormal="100" workbookViewId="0">
      <selection activeCell="AK16" sqref="AK16:AL16"/>
    </sheetView>
  </sheetViews>
  <sheetFormatPr baseColWidth="10" defaultColWidth="11.453125" defaultRowHeight="12.5" x14ac:dyDescent="0.25"/>
  <cols>
    <col min="1" max="1" width="1.453125" customWidth="1"/>
    <col min="2" max="38" width="2.54296875" customWidth="1"/>
    <col min="39" max="16384" width="11.453125" style="31"/>
  </cols>
  <sheetData>
    <row r="1" spans="1:38" ht="15.75" customHeight="1" x14ac:dyDescent="0.25">
      <c r="A1" s="13"/>
      <c r="B1" s="167" t="str">
        <f>IF('Cover Sheet - Deckblatt'!AF1=1,"Identification No. Supplier:","Kennnummer Lieferant:")</f>
        <v>Identification No. Supplier: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6" t="str">
        <f>IF('Cover Sheet - Deckblatt'!P29="","",'Cover Sheet - Deckblatt'!P29)</f>
        <v/>
      </c>
      <c r="O1" s="186"/>
      <c r="P1" s="186"/>
      <c r="Q1" s="186"/>
      <c r="R1" s="186"/>
      <c r="S1" s="14"/>
      <c r="T1" s="13"/>
      <c r="U1" s="167" t="str">
        <f>IF('Cover Sheet - Deckblatt'!AF1=1,"Identification No. Supplier:","Kennnummer Lieferant:")</f>
        <v>Identification No. Supplier:</v>
      </c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6" t="str">
        <f>IF('Cover Sheet - Deckblatt'!AM29="","",'Cover Sheet - Deckblatt'!AM29)</f>
        <v/>
      </c>
      <c r="AH1" s="186"/>
      <c r="AI1" s="186"/>
      <c r="AJ1" s="186"/>
      <c r="AK1" s="186"/>
      <c r="AL1" s="14"/>
    </row>
    <row r="2" spans="1:38" ht="13" customHeight="1" x14ac:dyDescent="0.25">
      <c r="A2" s="13"/>
      <c r="B2" s="15" t="str">
        <f>IF('Cover Sheet - Deckblatt'!AF1=1,"Test Report No.:","Prüfberichtsnummer:")</f>
        <v>Test Report No.:</v>
      </c>
      <c r="C2" s="16"/>
      <c r="D2" s="16"/>
      <c r="E2" s="16"/>
      <c r="F2" s="16"/>
      <c r="G2" s="16"/>
      <c r="H2" s="16"/>
      <c r="I2" s="187" t="str">
        <f>IF('Cover Sheet - Deckblatt'!I30="","",'Cover Sheet - Deckblatt'!I30)</f>
        <v/>
      </c>
      <c r="J2" s="186"/>
      <c r="K2" s="186"/>
      <c r="L2" s="186"/>
      <c r="M2" s="186"/>
      <c r="N2" s="186"/>
      <c r="O2" s="167" t="str">
        <f>IF('Cover Sheet - Deckblatt'!AF1=1,"Revision:","Version:")</f>
        <v>Revision:</v>
      </c>
      <c r="P2" s="167"/>
      <c r="Q2" s="167"/>
      <c r="R2" s="187" t="str">
        <f>IF('Cover Sheet - Deckblatt'!U30="","",'Cover Sheet - Deckblatt'!U30)</f>
        <v/>
      </c>
      <c r="S2" s="188"/>
      <c r="T2" s="13"/>
      <c r="U2" s="15" t="str">
        <f>IF('Cover Sheet - Deckblatt'!AF1=1,"Test Report No.:","Prüfberichtsnummer:")</f>
        <v>Test Report No.:</v>
      </c>
      <c r="V2" s="12"/>
      <c r="W2" s="12"/>
      <c r="X2" s="12"/>
      <c r="Y2" s="12"/>
      <c r="Z2" s="12"/>
      <c r="AA2" s="12"/>
      <c r="AB2" s="187" t="str">
        <f>IF('Cover Sheet - Deckblatt'!AI30="","",'Cover Sheet - Deckblatt'!AI30)</f>
        <v/>
      </c>
      <c r="AC2" s="186"/>
      <c r="AD2" s="186"/>
      <c r="AE2" s="186"/>
      <c r="AF2" s="186"/>
      <c r="AG2" s="186"/>
      <c r="AH2" s="167" t="str">
        <f>IF('Cover Sheet - Deckblatt'!AF1=1,"Revision:","Version:")</f>
        <v>Revision:</v>
      </c>
      <c r="AI2" s="167"/>
      <c r="AJ2" s="167"/>
      <c r="AK2" s="187" t="str">
        <f>IF('Cover Sheet - Deckblatt'!AR30="","",'Cover Sheet - Deckblatt'!AR30)</f>
        <v/>
      </c>
      <c r="AL2" s="188"/>
    </row>
    <row r="3" spans="1:38" s="42" customFormat="1" ht="13" customHeight="1" x14ac:dyDescent="0.25">
      <c r="A3" s="18"/>
      <c r="B3" s="19" t="str">
        <f>IF('Cover Sheet - Deckblatt'!AF1=1,"Subject/Drawing/Revision No./ Status/Date:","Sachnummer/ Zeichnungsnummer/Änderungs-Nr./ Stand/ Datum:")</f>
        <v>Subject/Drawing/Revision No./ Status/Date:</v>
      </c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19"/>
      <c r="T3" s="18"/>
      <c r="U3" s="19" t="str">
        <f>IF('Cover Sheet - Deckblatt'!AF1=1,"Subject/Drawing/Revision No./ Status/Date:","Sachnummer/ Zeichnungsnummer/Änderungs-Nr./ Stand/ Datum:")</f>
        <v>Subject/Drawing/Revision No./ Status/Date:</v>
      </c>
      <c r="V3" s="19"/>
      <c r="W3" s="19"/>
      <c r="X3" s="19"/>
      <c r="Y3" s="19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1"/>
    </row>
    <row r="4" spans="1:38" s="42" customFormat="1" ht="3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4"/>
      <c r="K4" s="24"/>
      <c r="L4" s="24"/>
      <c r="M4" s="24"/>
      <c r="N4" s="24"/>
      <c r="O4" s="24"/>
      <c r="P4" s="24"/>
      <c r="Q4" s="24"/>
      <c r="R4" s="24"/>
      <c r="S4" s="23"/>
      <c r="T4" s="22"/>
      <c r="U4" s="23"/>
      <c r="V4" s="23"/>
      <c r="W4" s="23"/>
      <c r="X4" s="23"/>
      <c r="Y4" s="23"/>
      <c r="Z4" s="23"/>
      <c r="AA4" s="23"/>
      <c r="AB4" s="23"/>
      <c r="AC4" s="24"/>
      <c r="AD4" s="24"/>
      <c r="AE4" s="24"/>
      <c r="AF4" s="24"/>
      <c r="AG4" s="24"/>
      <c r="AH4" s="24"/>
      <c r="AI4" s="24"/>
      <c r="AJ4" s="24"/>
      <c r="AK4" s="24"/>
      <c r="AL4" s="25"/>
    </row>
    <row r="5" spans="1:38" s="43" customFormat="1" ht="13" customHeight="1" x14ac:dyDescent="0.25">
      <c r="A5" s="26"/>
      <c r="B5" s="189" t="str">
        <f>IF('Cover Sheet - Deckblatt'!I31="","",'Cover Sheet - Deckblatt'!I31)</f>
        <v/>
      </c>
      <c r="C5" s="189"/>
      <c r="D5" s="189"/>
      <c r="E5" s="189"/>
      <c r="F5" s="189" t="str">
        <f>IF('Cover Sheet - Deckblatt'!I32="","",'Cover Sheet - Deckblatt'!I32)</f>
        <v/>
      </c>
      <c r="G5" s="189"/>
      <c r="H5" s="189"/>
      <c r="I5" s="189"/>
      <c r="J5" s="189"/>
      <c r="K5" s="189" t="str">
        <f>IF('Cover Sheet - Deckblatt'!I34="","",'Cover Sheet - Deckblatt'!I34)</f>
        <v/>
      </c>
      <c r="L5" s="189"/>
      <c r="M5" s="189"/>
      <c r="N5" s="189"/>
      <c r="O5" s="190" t="str">
        <f>IF('Cover Sheet - Deckblatt'!I33="","",'Cover Sheet - Deckblatt'!I33)</f>
        <v/>
      </c>
      <c r="P5" s="190"/>
      <c r="Q5" s="190"/>
      <c r="R5" s="190"/>
      <c r="S5" s="191"/>
      <c r="T5" s="27"/>
      <c r="U5" s="189"/>
      <c r="V5" s="189"/>
      <c r="W5" s="189"/>
      <c r="X5" s="189"/>
      <c r="Y5" s="189" t="str">
        <f>IF('Cover Sheet - Deckblatt'!AI32="","",'Cover Sheet - Deckblatt'!AI32)</f>
        <v/>
      </c>
      <c r="Z5" s="189"/>
      <c r="AA5" s="189"/>
      <c r="AB5" s="189"/>
      <c r="AC5" s="189"/>
      <c r="AD5" s="189" t="str">
        <f>IF('Cover Sheet - Deckblatt'!AI34="","",'Cover Sheet - Deckblatt'!AI34)</f>
        <v/>
      </c>
      <c r="AE5" s="189"/>
      <c r="AF5" s="189"/>
      <c r="AG5" s="189"/>
      <c r="AH5" s="190" t="str">
        <f>IF('Cover Sheet - Deckblatt'!AI33="","",'Cover Sheet - Deckblatt'!AI33)</f>
        <v/>
      </c>
      <c r="AI5" s="190"/>
      <c r="AJ5" s="190"/>
      <c r="AK5" s="190"/>
      <c r="AL5" s="191"/>
    </row>
    <row r="6" spans="1:38" ht="3" customHeight="1" x14ac:dyDescent="0.25">
      <c r="A6" s="22"/>
      <c r="B6" s="23"/>
      <c r="C6" s="23"/>
      <c r="D6" s="23"/>
      <c r="E6" s="23"/>
      <c r="F6" s="23"/>
      <c r="G6" s="23"/>
      <c r="H6" s="23"/>
      <c r="I6" s="23"/>
      <c r="J6" s="103"/>
      <c r="K6" s="103"/>
      <c r="L6" s="103"/>
      <c r="M6" s="103"/>
      <c r="N6" s="103"/>
      <c r="O6" s="103"/>
      <c r="P6" s="103"/>
      <c r="Q6" s="103"/>
      <c r="R6" s="103"/>
      <c r="S6" s="23"/>
      <c r="T6" s="22"/>
      <c r="U6" s="23"/>
      <c r="V6" s="23"/>
      <c r="W6" s="23"/>
      <c r="X6" s="23"/>
      <c r="Y6" s="23"/>
      <c r="Z6" s="23"/>
      <c r="AA6" s="23"/>
      <c r="AB6" s="23"/>
      <c r="AC6" s="103"/>
      <c r="AD6" s="103"/>
      <c r="AE6" s="103"/>
      <c r="AF6" s="103"/>
      <c r="AG6" s="103"/>
      <c r="AH6" s="103"/>
      <c r="AI6" s="103"/>
      <c r="AJ6" s="103"/>
      <c r="AK6" s="103"/>
      <c r="AL6" s="25"/>
    </row>
    <row r="7" spans="1:38" ht="13" customHeight="1" x14ac:dyDescent="0.25">
      <c r="A7" s="22"/>
      <c r="B7" s="23" t="str">
        <f>IF('Cover Sheet - Deckblatt'!AF1=1,"Designation:","Benennung:")</f>
        <v>Designation:</v>
      </c>
      <c r="C7" s="23"/>
      <c r="D7" s="23"/>
      <c r="E7" s="23"/>
      <c r="F7" s="23"/>
      <c r="G7" s="178" t="str">
        <f>IF('Cover Sheet - Deckblatt'!I35="","",'Cover Sheet - Deckblatt'!I35)</f>
        <v/>
      </c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23"/>
      <c r="T7" s="22"/>
      <c r="U7" s="23" t="str">
        <f>IF('Cover Sheet - Deckblatt'!AF1=1,"Designation:","Benennung:")</f>
        <v>Designation:</v>
      </c>
      <c r="V7" s="23"/>
      <c r="W7" s="23"/>
      <c r="X7" s="23"/>
      <c r="Y7" s="23"/>
      <c r="Z7" s="178" t="str">
        <f>IF('Cover Sheet - Deckblatt'!AI35="","",'Cover Sheet - Deckblatt'!AI35)</f>
        <v/>
      </c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25"/>
    </row>
    <row r="8" spans="1:38" s="42" customFormat="1" ht="3" customHeight="1" x14ac:dyDescent="0.25">
      <c r="A8" s="28"/>
      <c r="B8" s="12"/>
      <c r="C8" s="12"/>
      <c r="D8" s="12"/>
      <c r="E8" s="12"/>
      <c r="F8" s="12"/>
      <c r="G8" s="12"/>
      <c r="H8" s="12"/>
      <c r="I8" s="12"/>
      <c r="J8" s="12"/>
      <c r="K8" s="12"/>
      <c r="L8" s="29"/>
      <c r="M8" s="29"/>
      <c r="N8" s="29"/>
      <c r="O8" s="29"/>
      <c r="P8" s="29"/>
      <c r="Q8" s="29"/>
      <c r="R8" s="29"/>
      <c r="S8" s="12"/>
      <c r="T8" s="28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30"/>
    </row>
    <row r="9" spans="1:38" ht="6" customHeight="1" x14ac:dyDescent="0.25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ht="17.25" customHeight="1" x14ac:dyDescent="0.25">
      <c r="A10" s="234" t="s">
        <v>19</v>
      </c>
      <c r="B10" s="235"/>
      <c r="C10" s="236" t="str">
        <f>IF('Cover Sheet - Deckblatt'!AF1=1,"Requirements","Forderungen")</f>
        <v>Requirements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8"/>
      <c r="T10" s="258" t="str">
        <f>IF('Cover Sheet - Deckblatt'!AF1=1,"IST-value supplier","IST - Werte Lieferant")</f>
        <v>IST-value supplier</v>
      </c>
      <c r="U10" s="259"/>
      <c r="V10" s="259"/>
      <c r="W10" s="259"/>
      <c r="X10" s="259"/>
      <c r="Y10" s="259"/>
      <c r="Z10" s="259"/>
      <c r="AA10" s="259"/>
      <c r="AB10" s="259"/>
      <c r="AC10" s="259"/>
      <c r="AD10" s="259"/>
      <c r="AE10" s="259"/>
      <c r="AF10" s="259"/>
      <c r="AG10" s="259"/>
      <c r="AH10" s="260"/>
      <c r="AI10" s="262" t="str">
        <f>IF('Cover Sheet - Deckblatt'!AF1=1,"evaluation","Bewertung")</f>
        <v>evaluation</v>
      </c>
      <c r="AJ10" s="262"/>
      <c r="AK10" s="262"/>
      <c r="AL10" s="262"/>
    </row>
    <row r="11" spans="1:38" ht="3" customHeight="1" x14ac:dyDescent="0.25">
      <c r="A11" s="40"/>
      <c r="B11" s="31"/>
      <c r="C11" s="239"/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1"/>
      <c r="T11" s="261"/>
      <c r="U11" s="259"/>
      <c r="V11" s="259"/>
      <c r="W11" s="259"/>
      <c r="X11" s="259"/>
      <c r="Y11" s="259"/>
      <c r="Z11" s="259"/>
      <c r="AA11" s="259"/>
      <c r="AB11" s="259"/>
      <c r="AC11" s="259"/>
      <c r="AD11" s="259"/>
      <c r="AE11" s="259"/>
      <c r="AF11" s="259"/>
      <c r="AG11" s="259"/>
      <c r="AH11" s="260"/>
      <c r="AI11" s="263"/>
      <c r="AJ11" s="232"/>
      <c r="AK11" s="232"/>
      <c r="AL11" s="233"/>
    </row>
    <row r="12" spans="1:38" ht="15.65" customHeight="1" x14ac:dyDescent="0.25">
      <c r="A12" s="242" t="s">
        <v>20</v>
      </c>
      <c r="B12" s="243"/>
      <c r="C12" s="244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45"/>
      <c r="T12" s="244" t="str">
        <f>IF('Cover Sheet - Deckblatt'!AF1=1,"value 1","Wert 1")</f>
        <v>value 1</v>
      </c>
      <c r="U12" s="203"/>
      <c r="V12" s="203"/>
      <c r="W12" s="203" t="str">
        <f>IF('Cover Sheet - Deckblatt'!AF1=1,"value 2","Wert 2")</f>
        <v>value 2</v>
      </c>
      <c r="X12" s="203"/>
      <c r="Y12" s="203"/>
      <c r="Z12" s="203" t="str">
        <f>IF('Cover Sheet - Deckblatt'!AF1=1,"value 3","Wert 3")</f>
        <v>value 3</v>
      </c>
      <c r="AA12" s="203"/>
      <c r="AB12" s="203"/>
      <c r="AC12" s="203" t="str">
        <f>IF('Cover Sheet - Deckblatt'!AF1=1,"value 4","Wert 4")</f>
        <v>value 4</v>
      </c>
      <c r="AD12" s="203"/>
      <c r="AE12" s="203"/>
      <c r="AF12" s="203" t="str">
        <f>IF('Cover Sheet - Deckblatt'!AF1=1,"value 5","Wert 5")</f>
        <v>value 5</v>
      </c>
      <c r="AG12" s="203"/>
      <c r="AH12" s="245"/>
      <c r="AI12" s="209" t="str">
        <f>IF('Cover Sheet - Deckblatt'!AF1=1,"ok","i.O.")</f>
        <v>ok</v>
      </c>
      <c r="AJ12" s="210"/>
      <c r="AK12" s="210" t="str">
        <f>IF('Cover Sheet - Deckblatt'!AF1=1,"not ok","n. i. O.")</f>
        <v>not ok</v>
      </c>
      <c r="AL12" s="211"/>
    </row>
    <row r="13" spans="1:38" ht="16" customHeight="1" x14ac:dyDescent="0.25">
      <c r="A13" s="192"/>
      <c r="B13" s="193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6"/>
      <c r="T13" s="197"/>
      <c r="U13" s="198"/>
      <c r="V13" s="198"/>
      <c r="W13" s="204"/>
      <c r="X13" s="205"/>
      <c r="Y13" s="206"/>
      <c r="Z13" s="198"/>
      <c r="AA13" s="198"/>
      <c r="AB13" s="198"/>
      <c r="AC13" s="204"/>
      <c r="AD13" s="205"/>
      <c r="AE13" s="206"/>
      <c r="AF13" s="198"/>
      <c r="AG13" s="198"/>
      <c r="AH13" s="207"/>
      <c r="AI13" s="208"/>
      <c r="AJ13" s="201"/>
      <c r="AK13" s="201"/>
      <c r="AL13" s="202"/>
    </row>
    <row r="14" spans="1:38" s="44" customFormat="1" ht="16" customHeight="1" x14ac:dyDescent="0.25">
      <c r="A14" s="219"/>
      <c r="B14" s="220"/>
      <c r="C14" s="221"/>
      <c r="D14" s="222"/>
      <c r="E14" s="222"/>
      <c r="F14" s="222"/>
      <c r="G14" s="222"/>
      <c r="H14" s="222"/>
      <c r="I14" s="222"/>
      <c r="J14" s="222"/>
      <c r="K14" s="222"/>
      <c r="L14" s="222"/>
      <c r="M14" s="222"/>
      <c r="N14" s="222"/>
      <c r="O14" s="222"/>
      <c r="P14" s="222"/>
      <c r="Q14" s="222"/>
      <c r="R14" s="222"/>
      <c r="S14" s="223"/>
      <c r="T14" s="224"/>
      <c r="U14" s="212"/>
      <c r="V14" s="212"/>
      <c r="W14" s="213"/>
      <c r="X14" s="212"/>
      <c r="Y14" s="214"/>
      <c r="Z14" s="212"/>
      <c r="AA14" s="212"/>
      <c r="AB14" s="212"/>
      <c r="AC14" s="213"/>
      <c r="AD14" s="212"/>
      <c r="AE14" s="214"/>
      <c r="AF14" s="212"/>
      <c r="AG14" s="212"/>
      <c r="AH14" s="215"/>
      <c r="AI14" s="216"/>
      <c r="AJ14" s="217"/>
      <c r="AK14" s="217"/>
      <c r="AL14" s="218"/>
    </row>
    <row r="15" spans="1:38" s="44" customFormat="1" ht="16" customHeight="1" x14ac:dyDescent="0.25">
      <c r="A15" s="192"/>
      <c r="B15" s="193"/>
      <c r="C15" s="221"/>
      <c r="D15" s="222"/>
      <c r="E15" s="222"/>
      <c r="F15" s="222"/>
      <c r="G15" s="222"/>
      <c r="H15" s="222"/>
      <c r="I15" s="222"/>
      <c r="J15" s="222"/>
      <c r="K15" s="222"/>
      <c r="L15" s="222"/>
      <c r="M15" s="222"/>
      <c r="N15" s="222"/>
      <c r="O15" s="222"/>
      <c r="P15" s="222"/>
      <c r="Q15" s="222"/>
      <c r="R15" s="222"/>
      <c r="S15" s="223"/>
      <c r="T15" s="224"/>
      <c r="U15" s="212"/>
      <c r="V15" s="212"/>
      <c r="W15" s="213"/>
      <c r="X15" s="212"/>
      <c r="Y15" s="214"/>
      <c r="Z15" s="212"/>
      <c r="AA15" s="212"/>
      <c r="AB15" s="212"/>
      <c r="AC15" s="213"/>
      <c r="AD15" s="212"/>
      <c r="AE15" s="214"/>
      <c r="AF15" s="212"/>
      <c r="AG15" s="212"/>
      <c r="AH15" s="215"/>
      <c r="AI15" s="216"/>
      <c r="AJ15" s="217"/>
      <c r="AK15" s="217"/>
      <c r="AL15" s="218"/>
    </row>
    <row r="16" spans="1:38" s="44" customFormat="1" ht="16" customHeight="1" x14ac:dyDescent="0.25">
      <c r="A16" s="219"/>
      <c r="B16" s="220"/>
      <c r="C16" s="221"/>
      <c r="D16" s="222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3"/>
      <c r="T16" s="224"/>
      <c r="U16" s="212"/>
      <c r="V16" s="212"/>
      <c r="W16" s="213"/>
      <c r="X16" s="212"/>
      <c r="Y16" s="214"/>
      <c r="Z16" s="212"/>
      <c r="AA16" s="212"/>
      <c r="AB16" s="212"/>
      <c r="AC16" s="213"/>
      <c r="AD16" s="212"/>
      <c r="AE16" s="214"/>
      <c r="AF16" s="212"/>
      <c r="AG16" s="212"/>
      <c r="AH16" s="215"/>
      <c r="AI16" s="216"/>
      <c r="AJ16" s="217"/>
      <c r="AK16" s="217"/>
      <c r="AL16" s="218"/>
    </row>
    <row r="17" spans="1:38" s="44" customFormat="1" ht="16" customHeight="1" x14ac:dyDescent="0.25">
      <c r="A17" s="192"/>
      <c r="B17" s="193"/>
      <c r="C17" s="221"/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3"/>
      <c r="T17" s="224"/>
      <c r="U17" s="212"/>
      <c r="V17" s="212"/>
      <c r="W17" s="213"/>
      <c r="X17" s="212"/>
      <c r="Y17" s="214"/>
      <c r="Z17" s="212"/>
      <c r="AA17" s="212"/>
      <c r="AB17" s="212"/>
      <c r="AC17" s="213"/>
      <c r="AD17" s="212"/>
      <c r="AE17" s="214"/>
      <c r="AF17" s="212"/>
      <c r="AG17" s="212"/>
      <c r="AH17" s="215"/>
      <c r="AI17" s="216"/>
      <c r="AJ17" s="217"/>
      <c r="AK17" s="217"/>
      <c r="AL17" s="218"/>
    </row>
    <row r="18" spans="1:38" s="44" customFormat="1" ht="16" customHeight="1" x14ac:dyDescent="0.25">
      <c r="A18" s="219"/>
      <c r="B18" s="220"/>
      <c r="C18" s="221"/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222"/>
      <c r="R18" s="222"/>
      <c r="S18" s="223"/>
      <c r="T18" s="224"/>
      <c r="U18" s="212"/>
      <c r="V18" s="212"/>
      <c r="W18" s="213"/>
      <c r="X18" s="212"/>
      <c r="Y18" s="214"/>
      <c r="Z18" s="212"/>
      <c r="AA18" s="212"/>
      <c r="AB18" s="212"/>
      <c r="AC18" s="213"/>
      <c r="AD18" s="212"/>
      <c r="AE18" s="214"/>
      <c r="AF18" s="212"/>
      <c r="AG18" s="212"/>
      <c r="AH18" s="215"/>
      <c r="AI18" s="216"/>
      <c r="AJ18" s="217"/>
      <c r="AK18" s="217"/>
      <c r="AL18" s="218"/>
    </row>
    <row r="19" spans="1:38" s="44" customFormat="1" ht="16" customHeight="1" x14ac:dyDescent="0.25">
      <c r="A19" s="192"/>
      <c r="B19" s="193"/>
      <c r="C19" s="221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222"/>
      <c r="O19" s="222"/>
      <c r="P19" s="222"/>
      <c r="Q19" s="222"/>
      <c r="R19" s="222"/>
      <c r="S19" s="223"/>
      <c r="T19" s="224"/>
      <c r="U19" s="212"/>
      <c r="V19" s="212"/>
      <c r="W19" s="213"/>
      <c r="X19" s="212"/>
      <c r="Y19" s="214"/>
      <c r="Z19" s="212"/>
      <c r="AA19" s="212"/>
      <c r="AB19" s="212"/>
      <c r="AC19" s="213"/>
      <c r="AD19" s="212"/>
      <c r="AE19" s="214"/>
      <c r="AF19" s="212"/>
      <c r="AG19" s="212"/>
      <c r="AH19" s="215"/>
      <c r="AI19" s="216"/>
      <c r="AJ19" s="217"/>
      <c r="AK19" s="217"/>
      <c r="AL19" s="218"/>
    </row>
    <row r="20" spans="1:38" s="44" customFormat="1" ht="16" customHeight="1" x14ac:dyDescent="0.25">
      <c r="A20" s="219"/>
      <c r="B20" s="220"/>
      <c r="C20" s="221"/>
      <c r="D20" s="222"/>
      <c r="E20" s="222"/>
      <c r="F20" s="222"/>
      <c r="G20" s="222"/>
      <c r="H20" s="222"/>
      <c r="I20" s="222"/>
      <c r="J20" s="222"/>
      <c r="K20" s="222"/>
      <c r="L20" s="222"/>
      <c r="M20" s="222"/>
      <c r="N20" s="222"/>
      <c r="O20" s="222"/>
      <c r="P20" s="222"/>
      <c r="Q20" s="222"/>
      <c r="R20" s="222"/>
      <c r="S20" s="223"/>
      <c r="T20" s="224"/>
      <c r="U20" s="212"/>
      <c r="V20" s="212"/>
      <c r="W20" s="213"/>
      <c r="X20" s="212"/>
      <c r="Y20" s="214"/>
      <c r="Z20" s="212"/>
      <c r="AA20" s="212"/>
      <c r="AB20" s="212"/>
      <c r="AC20" s="213"/>
      <c r="AD20" s="212"/>
      <c r="AE20" s="214"/>
      <c r="AF20" s="212"/>
      <c r="AG20" s="212"/>
      <c r="AH20" s="215"/>
      <c r="AI20" s="216"/>
      <c r="AJ20" s="217"/>
      <c r="AK20" s="217"/>
      <c r="AL20" s="218"/>
    </row>
    <row r="21" spans="1:38" s="44" customFormat="1" ht="16" customHeight="1" x14ac:dyDescent="0.25">
      <c r="A21" s="192"/>
      <c r="B21" s="193"/>
      <c r="C21" s="221"/>
      <c r="D21" s="222"/>
      <c r="E21" s="222"/>
      <c r="F21" s="222"/>
      <c r="G21" s="222"/>
      <c r="H21" s="222"/>
      <c r="I21" s="222"/>
      <c r="J21" s="222"/>
      <c r="K21" s="222"/>
      <c r="L21" s="222"/>
      <c r="M21" s="222"/>
      <c r="N21" s="222"/>
      <c r="O21" s="222"/>
      <c r="P21" s="222"/>
      <c r="Q21" s="222"/>
      <c r="R21" s="222"/>
      <c r="S21" s="223"/>
      <c r="T21" s="224"/>
      <c r="U21" s="212"/>
      <c r="V21" s="212"/>
      <c r="W21" s="213"/>
      <c r="X21" s="212"/>
      <c r="Y21" s="214"/>
      <c r="Z21" s="212"/>
      <c r="AA21" s="212"/>
      <c r="AB21" s="212"/>
      <c r="AC21" s="213"/>
      <c r="AD21" s="212"/>
      <c r="AE21" s="214"/>
      <c r="AF21" s="212"/>
      <c r="AG21" s="212"/>
      <c r="AH21" s="215"/>
      <c r="AI21" s="216"/>
      <c r="AJ21" s="217"/>
      <c r="AK21" s="217"/>
      <c r="AL21" s="218"/>
    </row>
    <row r="22" spans="1:38" s="44" customFormat="1" ht="16" customHeight="1" x14ac:dyDescent="0.25">
      <c r="A22" s="219"/>
      <c r="B22" s="220"/>
      <c r="C22" s="221"/>
      <c r="D22" s="222"/>
      <c r="E22" s="222"/>
      <c r="F22" s="222"/>
      <c r="G22" s="222"/>
      <c r="H22" s="222"/>
      <c r="I22" s="222"/>
      <c r="J22" s="222"/>
      <c r="K22" s="222"/>
      <c r="L22" s="222"/>
      <c r="M22" s="222"/>
      <c r="N22" s="222"/>
      <c r="O22" s="222"/>
      <c r="P22" s="222"/>
      <c r="Q22" s="222"/>
      <c r="R22" s="222"/>
      <c r="S22" s="223"/>
      <c r="T22" s="224"/>
      <c r="U22" s="212"/>
      <c r="V22" s="212"/>
      <c r="W22" s="213"/>
      <c r="X22" s="212"/>
      <c r="Y22" s="214"/>
      <c r="Z22" s="212"/>
      <c r="AA22" s="212"/>
      <c r="AB22" s="212"/>
      <c r="AC22" s="213"/>
      <c r="AD22" s="212"/>
      <c r="AE22" s="214"/>
      <c r="AF22" s="212"/>
      <c r="AG22" s="212"/>
      <c r="AH22" s="215"/>
      <c r="AI22" s="216"/>
      <c r="AJ22" s="217"/>
      <c r="AK22" s="217"/>
      <c r="AL22" s="218"/>
    </row>
    <row r="23" spans="1:38" s="44" customFormat="1" ht="16" customHeight="1" x14ac:dyDescent="0.25">
      <c r="A23" s="192"/>
      <c r="B23" s="193"/>
      <c r="C23" s="221"/>
      <c r="D23" s="222"/>
      <c r="E23" s="222"/>
      <c r="F23" s="222"/>
      <c r="G23" s="222"/>
      <c r="H23" s="222"/>
      <c r="I23" s="222"/>
      <c r="J23" s="222"/>
      <c r="K23" s="222"/>
      <c r="L23" s="222"/>
      <c r="M23" s="222"/>
      <c r="N23" s="222"/>
      <c r="O23" s="222"/>
      <c r="P23" s="222"/>
      <c r="Q23" s="222"/>
      <c r="R23" s="222"/>
      <c r="S23" s="223"/>
      <c r="T23" s="224"/>
      <c r="U23" s="212"/>
      <c r="V23" s="212"/>
      <c r="W23" s="213"/>
      <c r="X23" s="212"/>
      <c r="Y23" s="214"/>
      <c r="Z23" s="212"/>
      <c r="AA23" s="212"/>
      <c r="AB23" s="212"/>
      <c r="AC23" s="213"/>
      <c r="AD23" s="212"/>
      <c r="AE23" s="214"/>
      <c r="AF23" s="212"/>
      <c r="AG23" s="212"/>
      <c r="AH23" s="215"/>
      <c r="AI23" s="216"/>
      <c r="AJ23" s="217"/>
      <c r="AK23" s="217"/>
      <c r="AL23" s="218"/>
    </row>
    <row r="24" spans="1:38" s="44" customFormat="1" ht="16" customHeight="1" x14ac:dyDescent="0.25">
      <c r="A24" s="219"/>
      <c r="B24" s="220"/>
      <c r="C24" s="221"/>
      <c r="D24" s="222"/>
      <c r="E24" s="222"/>
      <c r="F24" s="222"/>
      <c r="G24" s="222"/>
      <c r="H24" s="222"/>
      <c r="I24" s="222"/>
      <c r="J24" s="222"/>
      <c r="K24" s="222"/>
      <c r="L24" s="222"/>
      <c r="M24" s="222"/>
      <c r="N24" s="222"/>
      <c r="O24" s="222"/>
      <c r="P24" s="222"/>
      <c r="Q24" s="222"/>
      <c r="R24" s="222"/>
      <c r="S24" s="223"/>
      <c r="T24" s="224"/>
      <c r="U24" s="212"/>
      <c r="V24" s="212"/>
      <c r="W24" s="213"/>
      <c r="X24" s="212"/>
      <c r="Y24" s="214"/>
      <c r="Z24" s="212"/>
      <c r="AA24" s="212"/>
      <c r="AB24" s="212"/>
      <c r="AC24" s="213"/>
      <c r="AD24" s="212"/>
      <c r="AE24" s="214"/>
      <c r="AF24" s="212"/>
      <c r="AG24" s="212"/>
      <c r="AH24" s="215"/>
      <c r="AI24" s="216"/>
      <c r="AJ24" s="217"/>
      <c r="AK24" s="217"/>
      <c r="AL24" s="218"/>
    </row>
    <row r="25" spans="1:38" s="44" customFormat="1" ht="16" customHeight="1" x14ac:dyDescent="0.25">
      <c r="A25" s="192"/>
      <c r="B25" s="193"/>
      <c r="C25" s="221"/>
      <c r="D25" s="222"/>
      <c r="E25" s="222"/>
      <c r="F25" s="222"/>
      <c r="G25" s="222"/>
      <c r="H25" s="222"/>
      <c r="I25" s="222"/>
      <c r="J25" s="222"/>
      <c r="K25" s="222"/>
      <c r="L25" s="222"/>
      <c r="M25" s="222"/>
      <c r="N25" s="222"/>
      <c r="O25" s="222"/>
      <c r="P25" s="222"/>
      <c r="Q25" s="222"/>
      <c r="R25" s="222"/>
      <c r="S25" s="223"/>
      <c r="T25" s="224"/>
      <c r="U25" s="212"/>
      <c r="V25" s="212"/>
      <c r="W25" s="213"/>
      <c r="X25" s="212"/>
      <c r="Y25" s="214"/>
      <c r="Z25" s="212"/>
      <c r="AA25" s="212"/>
      <c r="AB25" s="212"/>
      <c r="AC25" s="213"/>
      <c r="AD25" s="212"/>
      <c r="AE25" s="214"/>
      <c r="AF25" s="212"/>
      <c r="AG25" s="212"/>
      <c r="AH25" s="215"/>
      <c r="AI25" s="216"/>
      <c r="AJ25" s="217"/>
      <c r="AK25" s="217"/>
      <c r="AL25" s="218"/>
    </row>
    <row r="26" spans="1:38" s="44" customFormat="1" ht="16" customHeight="1" x14ac:dyDescent="0.25">
      <c r="A26" s="219"/>
      <c r="B26" s="220"/>
      <c r="C26" s="221"/>
      <c r="D26" s="222"/>
      <c r="E26" s="222"/>
      <c r="F26" s="222"/>
      <c r="G26" s="222"/>
      <c r="H26" s="222"/>
      <c r="I26" s="222"/>
      <c r="J26" s="222"/>
      <c r="K26" s="222"/>
      <c r="L26" s="222"/>
      <c r="M26" s="222"/>
      <c r="N26" s="222"/>
      <c r="O26" s="222"/>
      <c r="P26" s="222"/>
      <c r="Q26" s="222"/>
      <c r="R26" s="222"/>
      <c r="S26" s="223"/>
      <c r="T26" s="224"/>
      <c r="U26" s="212"/>
      <c r="V26" s="212"/>
      <c r="W26" s="213"/>
      <c r="X26" s="212"/>
      <c r="Y26" s="214"/>
      <c r="Z26" s="212"/>
      <c r="AA26" s="212"/>
      <c r="AB26" s="212"/>
      <c r="AC26" s="213"/>
      <c r="AD26" s="212"/>
      <c r="AE26" s="214"/>
      <c r="AF26" s="212"/>
      <c r="AG26" s="212"/>
      <c r="AH26" s="215"/>
      <c r="AI26" s="216"/>
      <c r="AJ26" s="217"/>
      <c r="AK26" s="217"/>
      <c r="AL26" s="218"/>
    </row>
    <row r="27" spans="1:38" s="44" customFormat="1" ht="16" customHeight="1" x14ac:dyDescent="0.25">
      <c r="A27" s="192"/>
      <c r="B27" s="193"/>
      <c r="C27" s="221"/>
      <c r="D27" s="222"/>
      <c r="E27" s="222"/>
      <c r="F27" s="222"/>
      <c r="G27" s="222"/>
      <c r="H27" s="222"/>
      <c r="I27" s="222"/>
      <c r="J27" s="222"/>
      <c r="K27" s="222"/>
      <c r="L27" s="222"/>
      <c r="M27" s="222"/>
      <c r="N27" s="222"/>
      <c r="O27" s="222"/>
      <c r="P27" s="222"/>
      <c r="Q27" s="222"/>
      <c r="R27" s="222"/>
      <c r="S27" s="223"/>
      <c r="T27" s="224"/>
      <c r="U27" s="212"/>
      <c r="V27" s="212"/>
      <c r="W27" s="213"/>
      <c r="X27" s="212"/>
      <c r="Y27" s="214"/>
      <c r="Z27" s="212"/>
      <c r="AA27" s="212"/>
      <c r="AB27" s="212"/>
      <c r="AC27" s="213"/>
      <c r="AD27" s="212"/>
      <c r="AE27" s="214"/>
      <c r="AF27" s="212"/>
      <c r="AG27" s="212"/>
      <c r="AH27" s="215"/>
      <c r="AI27" s="216"/>
      <c r="AJ27" s="217"/>
      <c r="AK27" s="217"/>
      <c r="AL27" s="218"/>
    </row>
    <row r="28" spans="1:38" s="44" customFormat="1" ht="16" customHeight="1" x14ac:dyDescent="0.25">
      <c r="A28" s="219"/>
      <c r="B28" s="220"/>
      <c r="C28" s="221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3"/>
      <c r="T28" s="224"/>
      <c r="U28" s="212"/>
      <c r="V28" s="212"/>
      <c r="W28" s="213"/>
      <c r="X28" s="212"/>
      <c r="Y28" s="214"/>
      <c r="Z28" s="212"/>
      <c r="AA28" s="212"/>
      <c r="AB28" s="212"/>
      <c r="AC28" s="213"/>
      <c r="AD28" s="212"/>
      <c r="AE28" s="214"/>
      <c r="AF28" s="212"/>
      <c r="AG28" s="212"/>
      <c r="AH28" s="215"/>
      <c r="AI28" s="216"/>
      <c r="AJ28" s="217"/>
      <c r="AK28" s="217"/>
      <c r="AL28" s="218"/>
    </row>
    <row r="29" spans="1:38" s="44" customFormat="1" ht="16" customHeight="1" x14ac:dyDescent="0.25">
      <c r="A29" s="192"/>
      <c r="B29" s="193"/>
      <c r="C29" s="221"/>
      <c r="D29" s="222"/>
      <c r="E29" s="222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3"/>
      <c r="T29" s="224"/>
      <c r="U29" s="212"/>
      <c r="V29" s="212"/>
      <c r="W29" s="213"/>
      <c r="X29" s="212"/>
      <c r="Y29" s="214"/>
      <c r="Z29" s="212"/>
      <c r="AA29" s="212"/>
      <c r="AB29" s="212"/>
      <c r="AC29" s="213"/>
      <c r="AD29" s="212"/>
      <c r="AE29" s="214"/>
      <c r="AF29" s="212"/>
      <c r="AG29" s="212"/>
      <c r="AH29" s="215"/>
      <c r="AI29" s="216"/>
      <c r="AJ29" s="217"/>
      <c r="AK29" s="217"/>
      <c r="AL29" s="218"/>
    </row>
    <row r="30" spans="1:38" ht="16" customHeight="1" x14ac:dyDescent="0.25">
      <c r="A30" s="219"/>
      <c r="B30" s="220"/>
      <c r="C30" s="227"/>
      <c r="D30" s="228"/>
      <c r="E30" s="228"/>
      <c r="F30" s="228"/>
      <c r="G30" s="228"/>
      <c r="H30" s="228"/>
      <c r="I30" s="228"/>
      <c r="J30" s="228"/>
      <c r="K30" s="228"/>
      <c r="L30" s="228"/>
      <c r="M30" s="228"/>
      <c r="N30" s="228"/>
      <c r="O30" s="228"/>
      <c r="P30" s="228"/>
      <c r="Q30" s="228"/>
      <c r="R30" s="228"/>
      <c r="S30" s="229"/>
      <c r="T30" s="172"/>
      <c r="U30" s="170"/>
      <c r="V30" s="170"/>
      <c r="W30" s="173"/>
      <c r="X30" s="170"/>
      <c r="Y30" s="174"/>
      <c r="Z30" s="170"/>
      <c r="AA30" s="170"/>
      <c r="AB30" s="170"/>
      <c r="AC30" s="173"/>
      <c r="AD30" s="170"/>
      <c r="AE30" s="174"/>
      <c r="AF30" s="170"/>
      <c r="AG30" s="170"/>
      <c r="AH30" s="171"/>
      <c r="AI30" s="177"/>
      <c r="AJ30" s="175"/>
      <c r="AK30" s="175"/>
      <c r="AL30" s="176"/>
    </row>
    <row r="31" spans="1:38" s="44" customFormat="1" ht="16" customHeight="1" x14ac:dyDescent="0.25">
      <c r="A31" s="192"/>
      <c r="B31" s="193"/>
      <c r="C31" s="221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3"/>
      <c r="T31" s="224"/>
      <c r="U31" s="212"/>
      <c r="V31" s="212"/>
      <c r="W31" s="213"/>
      <c r="X31" s="212"/>
      <c r="Y31" s="214"/>
      <c r="Z31" s="212"/>
      <c r="AA31" s="212"/>
      <c r="AB31" s="212"/>
      <c r="AC31" s="213"/>
      <c r="AD31" s="212"/>
      <c r="AE31" s="214"/>
      <c r="AF31" s="212"/>
      <c r="AG31" s="212"/>
      <c r="AH31" s="215"/>
      <c r="AI31" s="216"/>
      <c r="AJ31" s="217"/>
      <c r="AK31" s="217"/>
      <c r="AL31" s="218"/>
    </row>
    <row r="32" spans="1:38" ht="16" customHeight="1" x14ac:dyDescent="0.25">
      <c r="A32" s="219"/>
      <c r="B32" s="220"/>
      <c r="C32" s="227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9"/>
      <c r="T32" s="172"/>
      <c r="U32" s="170"/>
      <c r="V32" s="170"/>
      <c r="W32" s="173"/>
      <c r="X32" s="170"/>
      <c r="Y32" s="174"/>
      <c r="Z32" s="170"/>
      <c r="AA32" s="170"/>
      <c r="AB32" s="170"/>
      <c r="AC32" s="173"/>
      <c r="AD32" s="170"/>
      <c r="AE32" s="174"/>
      <c r="AF32" s="170"/>
      <c r="AG32" s="170"/>
      <c r="AH32" s="171"/>
      <c r="AI32" s="177"/>
      <c r="AJ32" s="175"/>
      <c r="AK32" s="175"/>
      <c r="AL32" s="176"/>
    </row>
    <row r="33" spans="1:38" ht="16" customHeight="1" x14ac:dyDescent="0.25">
      <c r="A33" s="192"/>
      <c r="B33" s="193"/>
      <c r="C33" s="227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228"/>
      <c r="R33" s="228"/>
      <c r="S33" s="229"/>
      <c r="T33" s="172"/>
      <c r="U33" s="170"/>
      <c r="V33" s="170"/>
      <c r="W33" s="173"/>
      <c r="X33" s="170"/>
      <c r="Y33" s="174"/>
      <c r="Z33" s="170"/>
      <c r="AA33" s="170"/>
      <c r="AB33" s="170"/>
      <c r="AC33" s="173"/>
      <c r="AD33" s="170"/>
      <c r="AE33" s="174"/>
      <c r="AF33" s="170"/>
      <c r="AG33" s="170"/>
      <c r="AH33" s="171"/>
      <c r="AI33" s="177"/>
      <c r="AJ33" s="175"/>
      <c r="AK33" s="175"/>
      <c r="AL33" s="176"/>
    </row>
    <row r="34" spans="1:38" ht="16" customHeight="1" x14ac:dyDescent="0.25">
      <c r="A34" s="219"/>
      <c r="B34" s="220"/>
      <c r="C34" s="227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9"/>
      <c r="T34" s="172"/>
      <c r="U34" s="170"/>
      <c r="V34" s="170"/>
      <c r="W34" s="173"/>
      <c r="X34" s="170"/>
      <c r="Y34" s="174"/>
      <c r="Z34" s="170"/>
      <c r="AA34" s="170"/>
      <c r="AB34" s="170"/>
      <c r="AC34" s="173"/>
      <c r="AD34" s="170"/>
      <c r="AE34" s="174"/>
      <c r="AF34" s="170"/>
      <c r="AG34" s="170"/>
      <c r="AH34" s="171"/>
      <c r="AI34" s="177"/>
      <c r="AJ34" s="175"/>
      <c r="AK34" s="175"/>
      <c r="AL34" s="176"/>
    </row>
    <row r="35" spans="1:38" ht="16" customHeight="1" x14ac:dyDescent="0.25">
      <c r="A35" s="192"/>
      <c r="B35" s="193"/>
      <c r="C35" s="227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9"/>
      <c r="T35" s="172"/>
      <c r="U35" s="170"/>
      <c r="V35" s="170"/>
      <c r="W35" s="173"/>
      <c r="X35" s="170"/>
      <c r="Y35" s="174"/>
      <c r="Z35" s="170"/>
      <c r="AA35" s="170"/>
      <c r="AB35" s="170"/>
      <c r="AC35" s="173"/>
      <c r="AD35" s="170"/>
      <c r="AE35" s="174"/>
      <c r="AF35" s="170"/>
      <c r="AG35" s="170"/>
      <c r="AH35" s="171"/>
      <c r="AI35" s="177"/>
      <c r="AJ35" s="175"/>
      <c r="AK35" s="175"/>
      <c r="AL35" s="176"/>
    </row>
    <row r="36" spans="1:38" ht="16" customHeight="1" x14ac:dyDescent="0.25">
      <c r="A36" s="219"/>
      <c r="B36" s="220"/>
      <c r="C36" s="227"/>
      <c r="D36" s="228"/>
      <c r="E36" s="228"/>
      <c r="F36" s="228"/>
      <c r="G36" s="228"/>
      <c r="H36" s="228"/>
      <c r="I36" s="228"/>
      <c r="J36" s="228"/>
      <c r="K36" s="228"/>
      <c r="L36" s="228"/>
      <c r="M36" s="228"/>
      <c r="N36" s="228"/>
      <c r="O36" s="228"/>
      <c r="P36" s="228"/>
      <c r="Q36" s="228"/>
      <c r="R36" s="228"/>
      <c r="S36" s="229"/>
      <c r="T36" s="172"/>
      <c r="U36" s="170"/>
      <c r="V36" s="170"/>
      <c r="W36" s="173"/>
      <c r="X36" s="170"/>
      <c r="Y36" s="174"/>
      <c r="Z36" s="170"/>
      <c r="AA36" s="170"/>
      <c r="AB36" s="170"/>
      <c r="AC36" s="173"/>
      <c r="AD36" s="170"/>
      <c r="AE36" s="174"/>
      <c r="AF36" s="170"/>
      <c r="AG36" s="170"/>
      <c r="AH36" s="171"/>
      <c r="AI36" s="177"/>
      <c r="AJ36" s="175"/>
      <c r="AK36" s="175"/>
      <c r="AL36" s="176"/>
    </row>
    <row r="37" spans="1:38" ht="16" customHeight="1" x14ac:dyDescent="0.25">
      <c r="A37" s="192"/>
      <c r="B37" s="193"/>
      <c r="C37" s="227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9"/>
      <c r="T37" s="172"/>
      <c r="U37" s="170"/>
      <c r="V37" s="170"/>
      <c r="W37" s="173"/>
      <c r="X37" s="170"/>
      <c r="Y37" s="174"/>
      <c r="Z37" s="170"/>
      <c r="AA37" s="170"/>
      <c r="AB37" s="170"/>
      <c r="AC37" s="173"/>
      <c r="AD37" s="170"/>
      <c r="AE37" s="174"/>
      <c r="AF37" s="170"/>
      <c r="AG37" s="170"/>
      <c r="AH37" s="171"/>
      <c r="AI37" s="177"/>
      <c r="AJ37" s="175"/>
      <c r="AK37" s="175"/>
      <c r="AL37" s="176"/>
    </row>
    <row r="38" spans="1:38" ht="16" customHeight="1" x14ac:dyDescent="0.25">
      <c r="A38" s="219"/>
      <c r="B38" s="220"/>
      <c r="C38" s="227"/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9"/>
      <c r="T38" s="172"/>
      <c r="U38" s="170"/>
      <c r="V38" s="170"/>
      <c r="W38" s="173"/>
      <c r="X38" s="170"/>
      <c r="Y38" s="174"/>
      <c r="Z38" s="170"/>
      <c r="AA38" s="170"/>
      <c r="AB38" s="170"/>
      <c r="AC38" s="173"/>
      <c r="AD38" s="170"/>
      <c r="AE38" s="174"/>
      <c r="AF38" s="170"/>
      <c r="AG38" s="170"/>
      <c r="AH38" s="171"/>
      <c r="AI38" s="177"/>
      <c r="AJ38" s="175"/>
      <c r="AK38" s="175"/>
      <c r="AL38" s="176"/>
    </row>
    <row r="39" spans="1:38" ht="16" customHeight="1" x14ac:dyDescent="0.25">
      <c r="A39" s="192"/>
      <c r="B39" s="193"/>
      <c r="C39" s="227"/>
      <c r="D39" s="228"/>
      <c r="E39" s="228"/>
      <c r="F39" s="228"/>
      <c r="G39" s="228"/>
      <c r="H39" s="228"/>
      <c r="I39" s="228"/>
      <c r="J39" s="228"/>
      <c r="K39" s="228"/>
      <c r="L39" s="228"/>
      <c r="M39" s="228"/>
      <c r="N39" s="228"/>
      <c r="O39" s="228"/>
      <c r="P39" s="228"/>
      <c r="Q39" s="228"/>
      <c r="R39" s="228"/>
      <c r="S39" s="229"/>
      <c r="T39" s="172"/>
      <c r="U39" s="170"/>
      <c r="V39" s="170"/>
      <c r="W39" s="173"/>
      <c r="X39" s="170"/>
      <c r="Y39" s="174"/>
      <c r="Z39" s="170"/>
      <c r="AA39" s="170"/>
      <c r="AB39" s="170"/>
      <c r="AC39" s="173"/>
      <c r="AD39" s="170"/>
      <c r="AE39" s="174"/>
      <c r="AF39" s="170"/>
      <c r="AG39" s="170"/>
      <c r="AH39" s="171"/>
      <c r="AI39" s="177"/>
      <c r="AJ39" s="175"/>
      <c r="AK39" s="175"/>
      <c r="AL39" s="176"/>
    </row>
    <row r="40" spans="1:38" ht="16" customHeight="1" x14ac:dyDescent="0.25">
      <c r="A40" s="219"/>
      <c r="B40" s="220"/>
      <c r="C40" s="227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9"/>
      <c r="T40" s="172"/>
      <c r="U40" s="170"/>
      <c r="V40" s="170"/>
      <c r="W40" s="173"/>
      <c r="X40" s="170"/>
      <c r="Y40" s="174"/>
      <c r="Z40" s="170"/>
      <c r="AA40" s="170"/>
      <c r="AB40" s="170"/>
      <c r="AC40" s="173"/>
      <c r="AD40" s="170"/>
      <c r="AE40" s="174"/>
      <c r="AF40" s="170"/>
      <c r="AG40" s="170"/>
      <c r="AH40" s="171"/>
      <c r="AI40" s="177"/>
      <c r="AJ40" s="175"/>
      <c r="AK40" s="175"/>
      <c r="AL40" s="176"/>
    </row>
    <row r="41" spans="1:38" ht="16" customHeight="1" x14ac:dyDescent="0.25">
      <c r="A41" s="192"/>
      <c r="B41" s="193"/>
      <c r="C41" s="227"/>
      <c r="D41" s="228"/>
      <c r="E41" s="228"/>
      <c r="F41" s="228"/>
      <c r="G41" s="228"/>
      <c r="H41" s="228"/>
      <c r="I41" s="228"/>
      <c r="J41" s="228"/>
      <c r="K41" s="228"/>
      <c r="L41" s="228"/>
      <c r="M41" s="228"/>
      <c r="N41" s="228"/>
      <c r="O41" s="228"/>
      <c r="P41" s="228"/>
      <c r="Q41" s="228"/>
      <c r="R41" s="228"/>
      <c r="S41" s="229"/>
      <c r="T41" s="172"/>
      <c r="U41" s="170"/>
      <c r="V41" s="170"/>
      <c r="W41" s="173"/>
      <c r="X41" s="170"/>
      <c r="Y41" s="174"/>
      <c r="Z41" s="170"/>
      <c r="AA41" s="170"/>
      <c r="AB41" s="170"/>
      <c r="AC41" s="173"/>
      <c r="AD41" s="170"/>
      <c r="AE41" s="174"/>
      <c r="AF41" s="170"/>
      <c r="AG41" s="170"/>
      <c r="AH41" s="171"/>
      <c r="AI41" s="177"/>
      <c r="AJ41" s="175"/>
      <c r="AK41" s="175"/>
      <c r="AL41" s="176"/>
    </row>
    <row r="42" spans="1:38" ht="16" customHeight="1" x14ac:dyDescent="0.25">
      <c r="A42" s="219"/>
      <c r="B42" s="220"/>
      <c r="C42" s="227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8"/>
      <c r="R42" s="228"/>
      <c r="S42" s="229"/>
      <c r="T42" s="172"/>
      <c r="U42" s="170"/>
      <c r="V42" s="170"/>
      <c r="W42" s="173"/>
      <c r="X42" s="170"/>
      <c r="Y42" s="174"/>
      <c r="Z42" s="170"/>
      <c r="AA42" s="170"/>
      <c r="AB42" s="170"/>
      <c r="AC42" s="173"/>
      <c r="AD42" s="170"/>
      <c r="AE42" s="174"/>
      <c r="AF42" s="170"/>
      <c r="AG42" s="170"/>
      <c r="AH42" s="171"/>
      <c r="AI42" s="177"/>
      <c r="AJ42" s="175"/>
      <c r="AK42" s="175"/>
      <c r="AL42" s="176"/>
    </row>
    <row r="43" spans="1:38" ht="16" customHeight="1" x14ac:dyDescent="0.25">
      <c r="A43" s="192"/>
      <c r="B43" s="193"/>
      <c r="C43" s="227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9"/>
      <c r="T43" s="172"/>
      <c r="U43" s="170"/>
      <c r="V43" s="170"/>
      <c r="W43" s="173"/>
      <c r="X43" s="170"/>
      <c r="Y43" s="174"/>
      <c r="Z43" s="170"/>
      <c r="AA43" s="170"/>
      <c r="AB43" s="170"/>
      <c r="AC43" s="173"/>
      <c r="AD43" s="170"/>
      <c r="AE43" s="174"/>
      <c r="AF43" s="170"/>
      <c r="AG43" s="170"/>
      <c r="AH43" s="171"/>
      <c r="AI43" s="177"/>
      <c r="AJ43" s="175"/>
      <c r="AK43" s="175"/>
      <c r="AL43" s="176"/>
    </row>
    <row r="44" spans="1:38" ht="16" customHeight="1" x14ac:dyDescent="0.25">
      <c r="A44" s="219"/>
      <c r="B44" s="220"/>
      <c r="C44" s="227"/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8"/>
      <c r="R44" s="228"/>
      <c r="S44" s="229"/>
      <c r="T44" s="172"/>
      <c r="U44" s="170"/>
      <c r="V44" s="170"/>
      <c r="W44" s="173"/>
      <c r="X44" s="170"/>
      <c r="Y44" s="174"/>
      <c r="Z44" s="170"/>
      <c r="AA44" s="170"/>
      <c r="AB44" s="170"/>
      <c r="AC44" s="173"/>
      <c r="AD44" s="170"/>
      <c r="AE44" s="174"/>
      <c r="AF44" s="170"/>
      <c r="AG44" s="170"/>
      <c r="AH44" s="171"/>
      <c r="AI44" s="177"/>
      <c r="AJ44" s="175"/>
      <c r="AK44" s="175"/>
      <c r="AL44" s="176"/>
    </row>
    <row r="45" spans="1:38" ht="16" customHeight="1" x14ac:dyDescent="0.25">
      <c r="A45" s="192"/>
      <c r="B45" s="193"/>
      <c r="C45" s="227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9"/>
      <c r="T45" s="172"/>
      <c r="U45" s="170"/>
      <c r="V45" s="170"/>
      <c r="W45" s="173"/>
      <c r="X45" s="170"/>
      <c r="Y45" s="174"/>
      <c r="Z45" s="170"/>
      <c r="AA45" s="170"/>
      <c r="AB45" s="170"/>
      <c r="AC45" s="173"/>
      <c r="AD45" s="170"/>
      <c r="AE45" s="174"/>
      <c r="AF45" s="170"/>
      <c r="AG45" s="170"/>
      <c r="AH45" s="171"/>
      <c r="AI45" s="177"/>
      <c r="AJ45" s="175"/>
      <c r="AK45" s="175"/>
      <c r="AL45" s="176"/>
    </row>
    <row r="46" spans="1:38" ht="13" customHeight="1" x14ac:dyDescent="0.25">
      <c r="A46" s="18"/>
      <c r="B46" s="34" t="str">
        <f>IF('Cover Sheet - Deckblatt'!AF1=1,"Confirmation Supplier","Bestätigung Lieferant")</f>
        <v>Confirmation Supplier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21"/>
      <c r="T46" s="13"/>
      <c r="U46" s="15" t="str">
        <f>IF('Cover Sheet - Deckblatt'!AF1=1,"Decision Customer","Entscheidung Kunde")</f>
        <v>Decision Customer</v>
      </c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4"/>
    </row>
    <row r="47" spans="1:38" ht="13" customHeight="1" x14ac:dyDescent="0.25">
      <c r="A47" s="22"/>
      <c r="B47" s="23" t="str">
        <f>IF('Cover Sheet - Deckblatt'!AF1=1,"Comments:","Bemerkung")</f>
        <v>Comments:</v>
      </c>
      <c r="C47" s="23"/>
      <c r="D47" s="23"/>
      <c r="E47" s="2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25"/>
      <c r="T47" s="13"/>
      <c r="U47" s="15" t="str">
        <f>IF('Cover Sheet - Deckblatt'!AF1=1,"released","frei")</f>
        <v>released</v>
      </c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4"/>
      <c r="AJ47" s="249"/>
      <c r="AK47" s="250"/>
      <c r="AL47" s="251"/>
    </row>
    <row r="48" spans="1:38" ht="13" customHeight="1" x14ac:dyDescent="0.25">
      <c r="A48" s="22"/>
      <c r="B48" s="230"/>
      <c r="C48" s="231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5"/>
      <c r="T48" s="22"/>
      <c r="U48" s="15" t="str">
        <f>IF('Cover Sheet - Deckblatt'!AF1=1,"Special release","Sonderfreigabe")</f>
        <v>Special release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49"/>
      <c r="AK48" s="250"/>
      <c r="AL48" s="251"/>
    </row>
    <row r="49" spans="1:38" ht="13" customHeight="1" x14ac:dyDescent="0.25">
      <c r="A49" s="28"/>
      <c r="B49" s="248"/>
      <c r="C49" s="248"/>
      <c r="D49" s="248"/>
      <c r="E49" s="248"/>
      <c r="F49" s="248"/>
      <c r="G49" s="248"/>
      <c r="H49" s="248"/>
      <c r="I49" s="248"/>
      <c r="J49" s="248"/>
      <c r="K49" s="248"/>
      <c r="L49" s="248"/>
      <c r="M49" s="248"/>
      <c r="N49" s="248"/>
      <c r="O49" s="248"/>
      <c r="P49" s="248"/>
      <c r="Q49" s="248"/>
      <c r="R49" s="248"/>
      <c r="S49" s="30"/>
      <c r="T49" s="13"/>
      <c r="U49" s="36" t="str">
        <f>IF('Cover Sheet - Deckblatt'!AF1=1,"reject, re-sampling required","abgelehnt, Nachbemusterung erforderlich")</f>
        <v>reject, re-sampling required</v>
      </c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4"/>
      <c r="AJ49" s="249"/>
      <c r="AK49" s="250"/>
      <c r="AL49" s="251"/>
    </row>
    <row r="50" spans="1:38" ht="13" customHeight="1" x14ac:dyDescent="0.25">
      <c r="A50" s="22"/>
      <c r="B50" s="82" t="s">
        <v>18</v>
      </c>
      <c r="C50" s="82"/>
      <c r="D50" s="82"/>
      <c r="E50" s="41"/>
      <c r="F50" s="41"/>
      <c r="G50" s="41"/>
      <c r="H50" s="178" t="str">
        <f>IF('Cover Sheet - Deckblatt'!H45="","",'Cover Sheet - Deckblatt'!H45)</f>
        <v/>
      </c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23"/>
      <c r="T50" s="22"/>
      <c r="U50" s="82" t="s">
        <v>18</v>
      </c>
      <c r="V50" s="82"/>
      <c r="W50" s="82"/>
      <c r="X50" s="38"/>
      <c r="Y50" s="38"/>
      <c r="Z50" s="38"/>
      <c r="AA50" s="178" t="str">
        <f>IF('Cover Sheet - Deckblatt'!H60="","",'Cover Sheet - Deckblatt'!H60)</f>
        <v/>
      </c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25"/>
    </row>
    <row r="51" spans="1:38" ht="13" customHeight="1" x14ac:dyDescent="0.25">
      <c r="A51" s="22"/>
      <c r="B51" s="84" t="str">
        <f>IF('Cover Sheet - Deckblatt'!AF1=1,"Department:","Abteilung:")</f>
        <v>Department:</v>
      </c>
      <c r="C51" s="84"/>
      <c r="D51" s="84"/>
      <c r="E51" s="84"/>
      <c r="F51" s="84"/>
      <c r="G51" s="41"/>
      <c r="H51" s="178" t="str">
        <f>IF('Cover Sheet - Deckblatt'!H46="","",'Cover Sheet - Deckblatt'!H46)</f>
        <v/>
      </c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23"/>
      <c r="T51" s="22"/>
      <c r="U51" s="84" t="str">
        <f>IF('Cover Sheet - Deckblatt'!AF1=1,"Department:","Abteilung:")</f>
        <v>Department:</v>
      </c>
      <c r="V51" s="84"/>
      <c r="W51" s="84"/>
      <c r="X51" s="84"/>
      <c r="Y51" s="84"/>
      <c r="Z51" s="38"/>
      <c r="AA51" s="178" t="str">
        <f>IF('Cover Sheet - Deckblatt'!H61="","",'Cover Sheet - Deckblatt'!H61)</f>
        <v/>
      </c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25"/>
    </row>
    <row r="52" spans="1:38" ht="13" customHeight="1" x14ac:dyDescent="0.25">
      <c r="A52" s="22"/>
      <c r="B52" s="84" t="str">
        <f>IF('Cover Sheet - Deckblatt'!AF1=1,"Telephone / e-mail:","Telefon / e-Mail:")</f>
        <v>Telephone / e-mail:</v>
      </c>
      <c r="C52" s="84"/>
      <c r="D52" s="84"/>
      <c r="E52" s="84"/>
      <c r="F52" s="84"/>
      <c r="G52" s="84"/>
      <c r="H52" s="178" t="str">
        <f>IF('Cover Sheet - Deckblatt'!H47="","",'Cover Sheet - Deckblatt'!H47)</f>
        <v/>
      </c>
      <c r="I52" s="178"/>
      <c r="J52" s="178"/>
      <c r="K52" s="178"/>
      <c r="L52" s="178"/>
      <c r="M52" s="178"/>
      <c r="N52" s="178"/>
      <c r="O52" s="178"/>
      <c r="P52" s="178"/>
      <c r="Q52" s="178"/>
      <c r="R52" s="178"/>
      <c r="S52" s="23"/>
      <c r="T52" s="22"/>
      <c r="U52" s="84" t="str">
        <f>IF('Cover Sheet - Deckblatt'!AF1=1,"Telephone / e-mail:","Telefon / e-Mail:")</f>
        <v>Telephone / e-mail:</v>
      </c>
      <c r="V52" s="84"/>
      <c r="W52" s="84"/>
      <c r="X52" s="84"/>
      <c r="Y52" s="84"/>
      <c r="Z52" s="84"/>
      <c r="AA52" s="178" t="str">
        <f>IF('Cover Sheet - Deckblatt'!H62="","",'Cover Sheet - Deckblatt'!H62)</f>
        <v/>
      </c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25"/>
    </row>
    <row r="53" spans="1:38" ht="7" customHeight="1" x14ac:dyDescent="0.25">
      <c r="A53" s="22"/>
      <c r="B53" s="23"/>
      <c r="C53" s="23"/>
      <c r="D53" s="23"/>
      <c r="E53" s="23"/>
      <c r="F53" s="23"/>
      <c r="G53" s="2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23"/>
      <c r="T53" s="22"/>
      <c r="U53" s="23"/>
      <c r="V53" s="23"/>
      <c r="W53" s="23"/>
      <c r="X53" s="23"/>
      <c r="Y53" s="23"/>
      <c r="Z53" s="2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25"/>
    </row>
    <row r="54" spans="1:38" ht="14.25" customHeight="1" x14ac:dyDescent="0.25">
      <c r="A54" s="22"/>
      <c r="B54" s="23"/>
      <c r="C54" s="246" t="str">
        <f>IF('Cover Sheet - Deckblatt'!C49="","",'Cover Sheet - Deckblatt'!C49)</f>
        <v/>
      </c>
      <c r="D54" s="246"/>
      <c r="E54" s="246"/>
      <c r="F54" s="246"/>
      <c r="G54" s="23"/>
      <c r="H54" s="23"/>
      <c r="I54" s="247"/>
      <c r="J54" s="247"/>
      <c r="K54" s="247"/>
      <c r="L54" s="247"/>
      <c r="M54" s="247"/>
      <c r="N54" s="247"/>
      <c r="O54" s="247"/>
      <c r="P54" s="247"/>
      <c r="Q54" s="247"/>
      <c r="R54" s="23"/>
      <c r="S54" s="23"/>
      <c r="T54" s="22"/>
      <c r="U54" s="23"/>
      <c r="V54" s="246" t="str">
        <f>IF('Cover Sheet - Deckblatt'!C64="","",'Cover Sheet - Deckblatt'!C64)</f>
        <v/>
      </c>
      <c r="W54" s="246"/>
      <c r="X54" s="246"/>
      <c r="Y54" s="246"/>
      <c r="Z54" s="23"/>
      <c r="AA54" s="23"/>
      <c r="AB54" s="247"/>
      <c r="AC54" s="247"/>
      <c r="AD54" s="247"/>
      <c r="AE54" s="247"/>
      <c r="AF54" s="247"/>
      <c r="AG54" s="247"/>
      <c r="AH54" s="247"/>
      <c r="AI54" s="247"/>
      <c r="AJ54" s="247"/>
      <c r="AK54" s="23"/>
      <c r="AL54" s="25"/>
    </row>
    <row r="55" spans="1:38" ht="13" customHeight="1" x14ac:dyDescent="0.25">
      <c r="A55" s="28"/>
      <c r="B55" s="12"/>
      <c r="C55" s="12"/>
      <c r="D55" s="12" t="str">
        <f>IF('Cover Sheet - Deckblatt'!AF1=1,"Date","Datum")</f>
        <v>Date</v>
      </c>
      <c r="E55" s="12"/>
      <c r="F55" s="169" t="str">
        <f>IF('Cover Sheet - Deckblatt'!F50="","",'Cover Sheet - Deckblatt'!F50)</f>
        <v xml:space="preserve"> </v>
      </c>
      <c r="G55" s="81"/>
      <c r="H55" s="81"/>
      <c r="I55" s="81"/>
      <c r="J55" s="81"/>
      <c r="K55" s="81"/>
      <c r="L55" s="12" t="str">
        <f>IF('Cover Sheet - Deckblatt'!AF1=1,"Signature:","Unterschrift:")</f>
        <v>Signature:</v>
      </c>
      <c r="M55" s="12"/>
      <c r="N55" s="12"/>
      <c r="O55" s="12"/>
      <c r="P55" s="81" t="str">
        <f>IF('Cover Sheet - Deckblatt'!N50="","",'Cover Sheet - Deckblatt'!N50)</f>
        <v/>
      </c>
      <c r="Q55" s="81"/>
      <c r="R55" s="81"/>
      <c r="S55" s="109"/>
      <c r="T55" s="28"/>
      <c r="U55" s="12"/>
      <c r="V55" s="12"/>
      <c r="W55" s="12" t="str">
        <f>IF('Cover Sheet - Deckblatt'!AF1=1,"Date","Datum")</f>
        <v>Date</v>
      </c>
      <c r="X55" s="12"/>
      <c r="Y55" s="81"/>
      <c r="Z55" s="81"/>
      <c r="AA55" s="81"/>
      <c r="AB55" s="81"/>
      <c r="AC55" s="81"/>
      <c r="AD55" s="81"/>
      <c r="AE55" s="12" t="str">
        <f>IF('Cover Sheet - Deckblatt'!AF1=1,"Signature:","Unterschrift:")</f>
        <v>Signature:</v>
      </c>
      <c r="AF55" s="12"/>
      <c r="AG55" s="12"/>
      <c r="AH55" s="12"/>
      <c r="AI55" s="81"/>
      <c r="AJ55" s="81"/>
      <c r="AK55" s="81"/>
      <c r="AL55" s="109"/>
    </row>
    <row r="56" spans="1:3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</sheetData>
  <mergeCells count="362">
    <mergeCell ref="B1:M1"/>
    <mergeCell ref="N1:R1"/>
    <mergeCell ref="I2:N2"/>
    <mergeCell ref="R2:S2"/>
    <mergeCell ref="AB2:AG2"/>
    <mergeCell ref="AK2:AL2"/>
    <mergeCell ref="O2:Q2"/>
    <mergeCell ref="AH2:AJ2"/>
    <mergeCell ref="U1:AF1"/>
    <mergeCell ref="AG1:AK1"/>
    <mergeCell ref="Y5:AC5"/>
    <mergeCell ref="AD5:AG5"/>
    <mergeCell ref="AH5:AL5"/>
    <mergeCell ref="B5:E5"/>
    <mergeCell ref="F5:J5"/>
    <mergeCell ref="K5:N5"/>
    <mergeCell ref="O5:S5"/>
    <mergeCell ref="U5:X5"/>
    <mergeCell ref="J6:R6"/>
    <mergeCell ref="AC6:AK6"/>
    <mergeCell ref="G7:R7"/>
    <mergeCell ref="Z7:AK7"/>
    <mergeCell ref="A10:B10"/>
    <mergeCell ref="C10:S11"/>
    <mergeCell ref="T10:AH11"/>
    <mergeCell ref="AI10:AL10"/>
    <mergeCell ref="AI11:AJ11"/>
    <mergeCell ref="AK11:AL11"/>
    <mergeCell ref="A12:B12"/>
    <mergeCell ref="C12:S12"/>
    <mergeCell ref="T12:V12"/>
    <mergeCell ref="W12:Y12"/>
    <mergeCell ref="Z12:AB12"/>
    <mergeCell ref="AC12:AE12"/>
    <mergeCell ref="AF12:AH12"/>
    <mergeCell ref="AI12:AJ12"/>
    <mergeCell ref="AK12:AL12"/>
    <mergeCell ref="A13:B13"/>
    <mergeCell ref="C13:S13"/>
    <mergeCell ref="T13:V13"/>
    <mergeCell ref="W13:Y13"/>
    <mergeCell ref="Z13:AB13"/>
    <mergeCell ref="AC13:AE13"/>
    <mergeCell ref="AF13:AH13"/>
    <mergeCell ref="AI13:AJ13"/>
    <mergeCell ref="AK13:AL13"/>
    <mergeCell ref="A30:B30"/>
    <mergeCell ref="C30:S30"/>
    <mergeCell ref="T30:V30"/>
    <mergeCell ref="W30:Y30"/>
    <mergeCell ref="Z30:AB30"/>
    <mergeCell ref="AC30:AE30"/>
    <mergeCell ref="AF30:AH30"/>
    <mergeCell ref="AI30:AJ30"/>
    <mergeCell ref="AK30:AL30"/>
    <mergeCell ref="A31:B31"/>
    <mergeCell ref="C31:S31"/>
    <mergeCell ref="T31:V31"/>
    <mergeCell ref="W31:Y31"/>
    <mergeCell ref="Z31:AB31"/>
    <mergeCell ref="AC31:AE31"/>
    <mergeCell ref="AF31:AH31"/>
    <mergeCell ref="AI31:AJ31"/>
    <mergeCell ref="AK31:AL31"/>
    <mergeCell ref="A32:B32"/>
    <mergeCell ref="C32:S32"/>
    <mergeCell ref="T32:V32"/>
    <mergeCell ref="W32:Y32"/>
    <mergeCell ref="Z32:AB32"/>
    <mergeCell ref="AC32:AE32"/>
    <mergeCell ref="AF32:AH32"/>
    <mergeCell ref="AI32:AJ32"/>
    <mergeCell ref="AK32:AL32"/>
    <mergeCell ref="A33:B33"/>
    <mergeCell ref="C33:S33"/>
    <mergeCell ref="T33:V33"/>
    <mergeCell ref="W33:Y33"/>
    <mergeCell ref="Z33:AB33"/>
    <mergeCell ref="AC33:AE33"/>
    <mergeCell ref="AF33:AH33"/>
    <mergeCell ref="AI33:AJ33"/>
    <mergeCell ref="AK33:AL33"/>
    <mergeCell ref="A34:B34"/>
    <mergeCell ref="C34:S34"/>
    <mergeCell ref="T34:V34"/>
    <mergeCell ref="W34:Y34"/>
    <mergeCell ref="Z34:AB34"/>
    <mergeCell ref="AC34:AE34"/>
    <mergeCell ref="AF34:AH34"/>
    <mergeCell ref="AI34:AJ34"/>
    <mergeCell ref="AK34:AL34"/>
    <mergeCell ref="A35:B35"/>
    <mergeCell ref="C35:S35"/>
    <mergeCell ref="T35:V35"/>
    <mergeCell ref="W35:Y35"/>
    <mergeCell ref="Z35:AB35"/>
    <mergeCell ref="AC35:AE35"/>
    <mergeCell ref="AF35:AH35"/>
    <mergeCell ref="AI35:AJ35"/>
    <mergeCell ref="AK35:AL35"/>
    <mergeCell ref="A36:B36"/>
    <mergeCell ref="C36:S36"/>
    <mergeCell ref="T36:V36"/>
    <mergeCell ref="W36:Y36"/>
    <mergeCell ref="Z36:AB36"/>
    <mergeCell ref="AC36:AE36"/>
    <mergeCell ref="AF36:AH36"/>
    <mergeCell ref="AI36:AJ36"/>
    <mergeCell ref="AK36:AL36"/>
    <mergeCell ref="A37:B37"/>
    <mergeCell ref="C37:S37"/>
    <mergeCell ref="T37:V37"/>
    <mergeCell ref="W37:Y37"/>
    <mergeCell ref="Z37:AB37"/>
    <mergeCell ref="AC37:AE37"/>
    <mergeCell ref="AF37:AH37"/>
    <mergeCell ref="AI37:AJ37"/>
    <mergeCell ref="AK37:AL37"/>
    <mergeCell ref="A38:B38"/>
    <mergeCell ref="C38:S38"/>
    <mergeCell ref="T38:V38"/>
    <mergeCell ref="W38:Y38"/>
    <mergeCell ref="Z38:AB38"/>
    <mergeCell ref="AC38:AE38"/>
    <mergeCell ref="AF38:AH38"/>
    <mergeCell ref="AI38:AJ38"/>
    <mergeCell ref="AK38:AL38"/>
    <mergeCell ref="A39:B39"/>
    <mergeCell ref="C39:S39"/>
    <mergeCell ref="T39:V39"/>
    <mergeCell ref="W39:Y39"/>
    <mergeCell ref="Z39:AB39"/>
    <mergeCell ref="AC39:AE39"/>
    <mergeCell ref="AF39:AH39"/>
    <mergeCell ref="AI39:AJ39"/>
    <mergeCell ref="AK39:AL39"/>
    <mergeCell ref="A40:B40"/>
    <mergeCell ref="C40:S40"/>
    <mergeCell ref="T40:V40"/>
    <mergeCell ref="W40:Y40"/>
    <mergeCell ref="Z40:AB40"/>
    <mergeCell ref="AC40:AE40"/>
    <mergeCell ref="AF40:AH40"/>
    <mergeCell ref="AI40:AJ40"/>
    <mergeCell ref="AK40:AL40"/>
    <mergeCell ref="A41:B41"/>
    <mergeCell ref="C41:S41"/>
    <mergeCell ref="T41:V41"/>
    <mergeCell ref="W41:Y41"/>
    <mergeCell ref="Z41:AB41"/>
    <mergeCell ref="AC41:AE41"/>
    <mergeCell ref="AF41:AH41"/>
    <mergeCell ref="AI41:AJ41"/>
    <mergeCell ref="AK41:AL41"/>
    <mergeCell ref="A42:B42"/>
    <mergeCell ref="C42:S42"/>
    <mergeCell ref="T42:V42"/>
    <mergeCell ref="W42:Y42"/>
    <mergeCell ref="Z42:AB42"/>
    <mergeCell ref="AC42:AE42"/>
    <mergeCell ref="AF42:AH42"/>
    <mergeCell ref="AI42:AJ42"/>
    <mergeCell ref="AK42:AL42"/>
    <mergeCell ref="A43:B43"/>
    <mergeCell ref="C43:S43"/>
    <mergeCell ref="T43:V43"/>
    <mergeCell ref="W43:Y43"/>
    <mergeCell ref="Z43:AB43"/>
    <mergeCell ref="AC43:AE43"/>
    <mergeCell ref="AF43:AH43"/>
    <mergeCell ref="AI43:AJ43"/>
    <mergeCell ref="AK43:AL43"/>
    <mergeCell ref="A44:B44"/>
    <mergeCell ref="C44:S44"/>
    <mergeCell ref="T44:V44"/>
    <mergeCell ref="W44:Y44"/>
    <mergeCell ref="Z44:AB44"/>
    <mergeCell ref="AC44:AE44"/>
    <mergeCell ref="AF44:AH44"/>
    <mergeCell ref="AI44:AJ44"/>
    <mergeCell ref="AK44:AL44"/>
    <mergeCell ref="A45:B45"/>
    <mergeCell ref="C45:S45"/>
    <mergeCell ref="T45:V45"/>
    <mergeCell ref="W45:Y45"/>
    <mergeCell ref="Z45:AB45"/>
    <mergeCell ref="AC45:AE45"/>
    <mergeCell ref="AF45:AH45"/>
    <mergeCell ref="AI45:AJ45"/>
    <mergeCell ref="AK45:AL45"/>
    <mergeCell ref="H52:R52"/>
    <mergeCell ref="U52:Z52"/>
    <mergeCell ref="AA52:AK52"/>
    <mergeCell ref="F47:R47"/>
    <mergeCell ref="AJ47:AL47"/>
    <mergeCell ref="B48:R48"/>
    <mergeCell ref="AJ48:AL48"/>
    <mergeCell ref="B49:R49"/>
    <mergeCell ref="AJ49:AL49"/>
    <mergeCell ref="B50:D50"/>
    <mergeCell ref="H50:R50"/>
    <mergeCell ref="U50:W50"/>
    <mergeCell ref="AA50:AK50"/>
    <mergeCell ref="A14:B14"/>
    <mergeCell ref="C14:S14"/>
    <mergeCell ref="T14:V14"/>
    <mergeCell ref="W14:Y14"/>
    <mergeCell ref="AF14:AH14"/>
    <mergeCell ref="AI14:AJ14"/>
    <mergeCell ref="Z14:AB14"/>
    <mergeCell ref="AC14:AE14"/>
    <mergeCell ref="AK14:AL14"/>
    <mergeCell ref="A15:B15"/>
    <mergeCell ref="C15:S15"/>
    <mergeCell ref="T15:V15"/>
    <mergeCell ref="W15:Y15"/>
    <mergeCell ref="Z15:AB15"/>
    <mergeCell ref="AC15:AE15"/>
    <mergeCell ref="AF15:AH15"/>
    <mergeCell ref="AI15:AJ15"/>
    <mergeCell ref="AK15:AL15"/>
    <mergeCell ref="A16:B16"/>
    <mergeCell ref="C16:S16"/>
    <mergeCell ref="T16:V16"/>
    <mergeCell ref="W16:Y16"/>
    <mergeCell ref="Z16:AB16"/>
    <mergeCell ref="AC16:AE16"/>
    <mergeCell ref="AF16:AH16"/>
    <mergeCell ref="AI16:AJ16"/>
    <mergeCell ref="AK16:AL16"/>
    <mergeCell ref="A17:B17"/>
    <mergeCell ref="C17:S17"/>
    <mergeCell ref="T17:V17"/>
    <mergeCell ref="W17:Y17"/>
    <mergeCell ref="Z17:AB17"/>
    <mergeCell ref="AC17:AE17"/>
    <mergeCell ref="AF17:AH17"/>
    <mergeCell ref="AI17:AJ17"/>
    <mergeCell ref="AK17:AL17"/>
    <mergeCell ref="A18:B18"/>
    <mergeCell ref="C18:S18"/>
    <mergeCell ref="T18:V18"/>
    <mergeCell ref="W18:Y18"/>
    <mergeCell ref="Z18:AB18"/>
    <mergeCell ref="AC18:AE18"/>
    <mergeCell ref="AF18:AH18"/>
    <mergeCell ref="AI18:AJ18"/>
    <mergeCell ref="AK18:AL18"/>
    <mergeCell ref="A19:B19"/>
    <mergeCell ref="C19:S19"/>
    <mergeCell ref="T19:V19"/>
    <mergeCell ref="W19:Y19"/>
    <mergeCell ref="Z19:AB19"/>
    <mergeCell ref="AC19:AE19"/>
    <mergeCell ref="AF19:AH19"/>
    <mergeCell ref="AI19:AJ19"/>
    <mergeCell ref="AK19:AL19"/>
    <mergeCell ref="A20:B20"/>
    <mergeCell ref="C20:S20"/>
    <mergeCell ref="T20:V20"/>
    <mergeCell ref="W20:Y20"/>
    <mergeCell ref="Z20:AB20"/>
    <mergeCell ref="AC20:AE20"/>
    <mergeCell ref="AF20:AH20"/>
    <mergeCell ref="AI20:AJ20"/>
    <mergeCell ref="AK20:AL20"/>
    <mergeCell ref="A21:B21"/>
    <mergeCell ref="C21:S21"/>
    <mergeCell ref="T21:V21"/>
    <mergeCell ref="W21:Y21"/>
    <mergeCell ref="Z21:AB21"/>
    <mergeCell ref="AC21:AE21"/>
    <mergeCell ref="AF21:AH21"/>
    <mergeCell ref="AI21:AJ21"/>
    <mergeCell ref="AK21:AL21"/>
    <mergeCell ref="A22:B22"/>
    <mergeCell ref="C22:S22"/>
    <mergeCell ref="T22:V22"/>
    <mergeCell ref="W22:Y22"/>
    <mergeCell ref="Z22:AB22"/>
    <mergeCell ref="AC22:AE22"/>
    <mergeCell ref="AF22:AH22"/>
    <mergeCell ref="AI22:AJ22"/>
    <mergeCell ref="AK22:AL22"/>
    <mergeCell ref="A23:B23"/>
    <mergeCell ref="C23:S23"/>
    <mergeCell ref="T23:V23"/>
    <mergeCell ref="W23:Y23"/>
    <mergeCell ref="Z23:AB23"/>
    <mergeCell ref="AC23:AE23"/>
    <mergeCell ref="AF23:AH23"/>
    <mergeCell ref="AI23:AJ23"/>
    <mergeCell ref="AK23:AL23"/>
    <mergeCell ref="A24:B24"/>
    <mergeCell ref="C24:S24"/>
    <mergeCell ref="T24:V24"/>
    <mergeCell ref="W24:Y24"/>
    <mergeCell ref="Z24:AB24"/>
    <mergeCell ref="AC24:AE24"/>
    <mergeCell ref="AF24:AH24"/>
    <mergeCell ref="AI24:AJ24"/>
    <mergeCell ref="AK24:AL24"/>
    <mergeCell ref="A25:B25"/>
    <mergeCell ref="C25:S25"/>
    <mergeCell ref="T25:V25"/>
    <mergeCell ref="W25:Y25"/>
    <mergeCell ref="Z25:AB25"/>
    <mergeCell ref="AC25:AE25"/>
    <mergeCell ref="AF25:AH25"/>
    <mergeCell ref="AI25:AJ25"/>
    <mergeCell ref="AK25:AL25"/>
    <mergeCell ref="A26:B26"/>
    <mergeCell ref="C26:S26"/>
    <mergeCell ref="T26:V26"/>
    <mergeCell ref="W26:Y26"/>
    <mergeCell ref="Z26:AB26"/>
    <mergeCell ref="AC26:AE26"/>
    <mergeCell ref="AF26:AH26"/>
    <mergeCell ref="AI26:AJ26"/>
    <mergeCell ref="AK26:AL26"/>
    <mergeCell ref="A27:B27"/>
    <mergeCell ref="C27:S27"/>
    <mergeCell ref="T27:V27"/>
    <mergeCell ref="W27:Y27"/>
    <mergeCell ref="Z27:AB27"/>
    <mergeCell ref="AC27:AE27"/>
    <mergeCell ref="AF27:AH27"/>
    <mergeCell ref="AI27:AJ27"/>
    <mergeCell ref="AK27:AL27"/>
    <mergeCell ref="A28:B28"/>
    <mergeCell ref="C28:S28"/>
    <mergeCell ref="T28:V28"/>
    <mergeCell ref="W28:Y28"/>
    <mergeCell ref="Z28:AB28"/>
    <mergeCell ref="AC28:AE28"/>
    <mergeCell ref="AF28:AH28"/>
    <mergeCell ref="AI28:AJ28"/>
    <mergeCell ref="AK28:AL28"/>
    <mergeCell ref="F55:K55"/>
    <mergeCell ref="P55:S55"/>
    <mergeCell ref="Y55:AD55"/>
    <mergeCell ref="AI55:AL55"/>
    <mergeCell ref="H53:R53"/>
    <mergeCell ref="AA53:AK53"/>
    <mergeCell ref="C54:F54"/>
    <mergeCell ref="I54:Q54"/>
    <mergeCell ref="A29:B29"/>
    <mergeCell ref="C29:S29"/>
    <mergeCell ref="T29:V29"/>
    <mergeCell ref="W29:Y29"/>
    <mergeCell ref="Z29:AB29"/>
    <mergeCell ref="AC29:AE29"/>
    <mergeCell ref="AF29:AH29"/>
    <mergeCell ref="AI29:AJ29"/>
    <mergeCell ref="AK29:AL29"/>
    <mergeCell ref="V54:Y54"/>
    <mergeCell ref="AB54:AJ54"/>
    <mergeCell ref="B51:F51"/>
    <mergeCell ref="H51:R51"/>
    <mergeCell ref="U51:Y51"/>
    <mergeCell ref="AA51:AK51"/>
    <mergeCell ref="B52:G52"/>
  </mergeCells>
  <phoneticPr fontId="0" type="noConversion"/>
  <printOptions horizontalCentered="1"/>
  <pageMargins left="0.47244094488188981" right="0.47244094488188981" top="0.31496062992125984" bottom="0.98425196850393704" header="0" footer="0"/>
  <pageSetup paperSize="9" scale="98" orientation="portrait" r:id="rId1"/>
  <headerFooter alignWithMargins="0">
    <oddFooter>&amp;L&amp;"-,Standard"&amp;8Verantwortlich: QS / R.Burdach / 07.11.2022&amp;C&amp;"-,Standard"&amp;8Seite 3 von 3&amp;R&amp;"-,Standard"&amp;8DOK-/Rev.-Nr.: DOK-QS-074/01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r:id="rId19" name="Check Box 1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r:id="rId20" name="Check Box 17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r:id="rId21" name="Check Box 18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r:id="rId22" name="Check Box 19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88900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23" name="Check Box 20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24" name="Check Box 21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25" name="Check Box 22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26" name="Check Box 23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27" name="Check Box 24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28" name="Check Box 25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95250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29" name="Check Box 26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165100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30" name="Check Box 27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165100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31" name="Check Box 28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165100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32" name="Check Box 29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165100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33" name="Check Box 30">
              <controlPr defaultSize="0" autoFill="0" autoLine="0" autoPict="0">
                <anchor moveWithCells="1" sizeWithCells="1">
                  <from>
                    <xdr:col>0</xdr:col>
                    <xdr:colOff>88900</xdr:colOff>
                    <xdr:row>0</xdr:row>
                    <xdr:rowOff>0</xdr:rowOff>
                  </from>
                  <to>
                    <xdr:col>2</xdr:col>
                    <xdr:colOff>165100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34" name="Check Box 31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45</xdr:row>
                    <xdr:rowOff>152400</xdr:rowOff>
                  </from>
                  <to>
                    <xdr:col>37</xdr:col>
                    <xdr:colOff>146050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35" name="Check Box 32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47</xdr:row>
                    <xdr:rowOff>133350</xdr:rowOff>
                  </from>
                  <to>
                    <xdr:col>37</xdr:col>
                    <xdr:colOff>146050</xdr:colOff>
                    <xdr:row>49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r:id="rId36" name="Check Box 33">
              <controlPr defaultSize="0" autoFill="0" autoLine="0" autoPict="0">
                <anchor moveWithCells="1" sizeWithCells="1">
                  <from>
                    <xdr:col>35</xdr:col>
                    <xdr:colOff>146050</xdr:colOff>
                    <xdr:row>46</xdr:row>
                    <xdr:rowOff>133350</xdr:rowOff>
                  </from>
                  <to>
                    <xdr:col>37</xdr:col>
                    <xdr:colOff>146050</xdr:colOff>
                    <xdr:row>48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37" name="Check Box 35">
              <controlPr defaultSize="0" autoFill="0" autoLine="0" autoPict="0">
                <anchor moveWithCells="1" sizeWithCells="1">
                  <from>
                    <xdr:col>18</xdr:col>
                    <xdr:colOff>133350</xdr:colOff>
                    <xdr:row>0</xdr:row>
                    <xdr:rowOff>0</xdr:rowOff>
                  </from>
                  <to>
                    <xdr:col>20</xdr:col>
                    <xdr:colOff>133350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rover_x0020_comments xmlns="44031d25-4d24-48d6-8044-9ae924941c1e" xsi:nil="true"/>
    <Valid_x0020_from xmlns="44031d25-4d24-48d6-8044-9ae924941c1e" xsi:nil="true"/>
    <StartPubWorkflow xmlns="44031d25-4d24-48d6-8044-9ae924941c1e" xsi:nil="true"/>
    <DLCPolicyLabelClientValue xmlns="44031d25-4d24-48d6-8044-9ae924941c1e">Version: {_UIVersionString}</DLCPolicyLabelClientValue>
    <AssignedGuideChapter xmlns="9bcf368d-f6f6-44f4-b25e-c1163ccae614"/>
    <DIN_x002d_Merkmal xmlns="44031d25-4d24-48d6-8044-9ae924941c1e">Qualität</DIN_x002d_Merkmal>
    <Aufbewahrungsfrist xmlns="44031d25-4d24-48d6-8044-9ae924941c1e" xsi:nil="true"/>
    <AssignedResource xmlns="9bcf368d-f6f6-44f4-b25e-c1163ccae614">170</AssignedResource>
    <DocumentResponsibility xmlns="9bcf368d-f6f6-44f4-b25e-c1163ccae614">210</DocumentResponsibility>
    <ZugeordneterProzess xmlns="833e379b-a687-4c44-9b19-e48e8e4e5a9e"/>
    <Publication_x0020_date xmlns="44031d25-4d24-48d6-8044-9ae924941c1e" xsi:nil="true"/>
    <Due_x0020_date xmlns="44031d25-4d24-48d6-8044-9ae924941c1e" xsi:nil="true"/>
    <StartWorkflow xmlns="44031d25-4d24-48d6-8044-9ae924941c1e" xsi:nil="true"/>
    <Truma_x002d_Richtlinie xmlns="44031d25-4d24-48d6-8044-9ae924941c1e">false</Truma_x002d_Richtlinie>
    <Change_x0020_reason xmlns="44031d25-4d24-48d6-8044-9ae924941c1e" xsi:nil="true"/>
    <Kategorie xmlns="44031d25-4d24-48d6-8044-9ae924941c1e">Truma</Kategorie>
    <Approver xmlns="44031d25-4d24-48d6-8044-9ae924941c1e">
      <UserInfo>
        <DisplayName/>
        <AccountId xsi:nil="true"/>
        <AccountType/>
      </UserInfo>
    </Approver>
    <DLCPolicyLabelLock xmlns="44031d25-4d24-48d6-8044-9ae924941c1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3178A57FD83347B93845592CCB5601" ma:contentTypeVersion="32" ma:contentTypeDescription="Create a new document." ma:contentTypeScope="" ma:versionID="097b4253b5dd9440619a0b2faf7a3104">
  <xsd:schema xmlns:xsd="http://www.w3.org/2001/XMLSchema" xmlns:xs="http://www.w3.org/2001/XMLSchema" xmlns:p="http://schemas.microsoft.com/office/2006/metadata/properties" xmlns:ns1="http://schemas.microsoft.com/sharepoint/v3" xmlns:ns2="9bcf368d-f6f6-44f4-b25e-c1163ccae614" xmlns:ns3="44031d25-4d24-48d6-8044-9ae924941c1e" xmlns:ns4="833e379b-a687-4c44-9b19-e48e8e4e5a9e" targetNamespace="http://schemas.microsoft.com/office/2006/metadata/properties" ma:root="true" ma:fieldsID="0adf4b1641c8685461ba5d0f7acabefb" ns1:_="" ns2:_="" ns3:_="" ns4:_="">
    <xsd:import namespace="http://schemas.microsoft.com/sharepoint/v3"/>
    <xsd:import namespace="9bcf368d-f6f6-44f4-b25e-c1163ccae614"/>
    <xsd:import namespace="44031d25-4d24-48d6-8044-9ae924941c1e"/>
    <xsd:import namespace="833e379b-a687-4c44-9b19-e48e8e4e5a9e"/>
    <xsd:element name="properties">
      <xsd:complexType>
        <xsd:sequence>
          <xsd:element name="documentManagement">
            <xsd:complexType>
              <xsd:all>
                <xsd:element ref="ns2:AssignedGuideChapter" minOccurs="0"/>
                <xsd:element ref="ns2:AssignedResource" minOccurs="0"/>
                <xsd:element ref="ns2:DocumentResponsibility" minOccurs="0"/>
                <xsd:element ref="ns3:Change_x0020_reason" minOccurs="0"/>
                <xsd:element ref="ns3:Publication_x0020_date" minOccurs="0"/>
                <xsd:element ref="ns3:Valid_x0020_from" minOccurs="0"/>
                <xsd:element ref="ns3:Due_x0020_date" minOccurs="0"/>
                <xsd:element ref="ns3:Approver" minOccurs="0"/>
                <xsd:element ref="ns3:Approver_x0020_comments" minOccurs="0"/>
                <xsd:element ref="ns3:StartPubWorkflow" minOccurs="0"/>
                <xsd:element ref="ns3:StartWorkflow" minOccurs="0"/>
                <xsd:element ref="ns3:Kategorie" minOccurs="0"/>
                <xsd:element ref="ns3:DLCPolicyLabelValue" minOccurs="0"/>
                <xsd:element ref="ns3:DLCPolicyLabelClientValue" minOccurs="0"/>
                <xsd:element ref="ns3:DLCPolicyLabelLock" minOccurs="0"/>
                <xsd:element ref="ns1:_dlc_Exempt" minOccurs="0"/>
                <xsd:element ref="ns3:DIN_x002d_Merkmal" minOccurs="0"/>
                <xsd:element ref="ns3:Aufbewahrungsfrist" minOccurs="0"/>
                <xsd:element ref="ns4:ZugeordneterProzess" minOccurs="0"/>
                <xsd:element ref="ns3:Truma_x002d_Richtlini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cf368d-f6f6-44f4-b25e-c1163ccae614" elementFormDefault="qualified">
    <xsd:import namespace="http://schemas.microsoft.com/office/2006/documentManagement/types"/>
    <xsd:import namespace="http://schemas.microsoft.com/office/infopath/2007/PartnerControls"/>
    <xsd:element name="AssignedGuideChapter" ma:index="8" nillable="true" ma:displayName="Assigned Guide Chapter" ma:list="{179AE0A2-662A-4CA0-BB8B-47FD225B945D}" ma:internalName="AssignedGuideChapter" ma:showField="Title" ma:web="{833e379b-a687-4c44-9b19-e48e8e4e5a9e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ssignedResource" ma:index="9" nillable="true" ma:displayName="Assigned Resource" ma:list="{729CB494-6114-4558-9460-E71A05EB56FC}" ma:internalName="AssignedResource" ma:showField="Title" ma:web="{833e379b-a687-4c44-9b19-e48e8e4e5a9e}">
      <xsd:simpleType>
        <xsd:restriction base="dms:Lookup"/>
      </xsd:simpleType>
    </xsd:element>
    <xsd:element name="DocumentResponsibility" ma:index="10" nillable="true" ma:displayName="Responsibility (Documents)" ma:list="{3601C6CA-12A0-4251-A52E-FCFDCA8668C4}" ma:internalName="DocumentResponsibility" ma:showField="Title" ma:web="{833e379b-a687-4c44-9b19-e48e8e4e5a9e}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031d25-4d24-48d6-8044-9ae924941c1e" elementFormDefault="qualified">
    <xsd:import namespace="http://schemas.microsoft.com/office/2006/documentManagement/types"/>
    <xsd:import namespace="http://schemas.microsoft.com/office/infopath/2007/PartnerControls"/>
    <xsd:element name="Change_x0020_reason" ma:index="11" nillable="true" ma:displayName="Change reason" ma:internalName="Change_x0020_reason">
      <xsd:simpleType>
        <xsd:restriction base="dms:Note">
          <xsd:maxLength value="255"/>
        </xsd:restriction>
      </xsd:simpleType>
    </xsd:element>
    <xsd:element name="Publication_x0020_date" ma:index="12" nillable="true" ma:displayName="Publication date" ma:internalName="Publication_x0020_date">
      <xsd:simpleType>
        <xsd:restriction base="dms:DateTime"/>
      </xsd:simpleType>
    </xsd:element>
    <xsd:element name="Valid_x0020_from" ma:index="13" nillable="true" ma:displayName="Valid from" ma:internalName="Valid_x0020_from">
      <xsd:simpleType>
        <xsd:restriction base="dms:DateTime"/>
      </xsd:simpleType>
    </xsd:element>
    <xsd:element name="Due_x0020_date" ma:index="14" nillable="true" ma:displayName="Due date" ma:internalName="Due_x0020_date">
      <xsd:simpleType>
        <xsd:restriction base="dms:DateTime"/>
      </xsd:simpleType>
    </xsd:element>
    <xsd:element name="Approver" ma:index="15" nillable="true" ma:displayName="Approver" ma:list="UserInfo" ma:internalName="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pprover_x0020_comments" ma:index="16" nillable="true" ma:displayName="Approver comments" ma:internalName="Approver_x0020_comments">
      <xsd:simpleType>
        <xsd:restriction base="dms:Note">
          <xsd:maxLength value="255"/>
        </xsd:restriction>
      </xsd:simpleType>
    </xsd:element>
    <xsd:element name="StartPubWorkflow" ma:index="17" nillable="true" ma:displayName="StartPubWorkflow" ma:hidden="true" ma:internalName="StartPubWorkflow">
      <xsd:simpleType>
        <xsd:restriction base="dms:Boolean"/>
      </xsd:simpleType>
    </xsd:element>
    <xsd:element name="StartWorkflow" ma:index="18" nillable="true" ma:displayName="StartWorkflow" ma:hidden="true" ma:internalName="StartWorkflow">
      <xsd:simpleType>
        <xsd:restriction base="dms:Boolean"/>
      </xsd:simpleType>
    </xsd:element>
    <xsd:element name="Kategorie" ma:index="19" nillable="true" ma:displayName="Kategorie" ma:default="Truma" ma:format="Dropdown" ma:internalName="Kategorie">
      <xsd:simpleType>
        <xsd:restriction base="dms:Choice">
          <xsd:enumeration value="Truma"/>
          <xsd:enumeration value="Personalwesen"/>
          <xsd:enumeration value="Betriebsorganisation"/>
          <xsd:enumeration value="Produktcenter"/>
        </xsd:restriction>
      </xsd:simpleType>
    </xsd:element>
    <xsd:element name="DLCPolicyLabelValue" ma:index="20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21" nillable="true" ma:displayName="Clientbezeichnungswert" ma:description="Speichert den letzten Bezeichnungswert, der auf dem Client errechnet wurde." ma:hidden="true" ma:internalName="DLCPolicyLabelClientValue" ma:readOnly="false">
      <xsd:simpleType>
        <xsd:restriction base="dms:Note"/>
      </xsd:simpleType>
    </xsd:element>
    <xsd:element name="DLCPolicyLabelLock" ma:index="22" nillable="true" ma:displayName="Bezeichnung gesperrt" ma:description="Gibt an, ob die Bezeichnung zu aktualisieren ist, wenn Elementeigenschaften geändert werden." ma:hidden="true" ma:internalName="DLCPolicyLabelLock" ma:readOnly="false">
      <xsd:simpleType>
        <xsd:restriction base="dms:Text"/>
      </xsd:simpleType>
    </xsd:element>
    <xsd:element name="DIN_x002d_Merkmal" ma:index="24" nillable="true" ma:displayName="DIN-Merkmal" ma:format="Dropdown" ma:internalName="DIN_x002d_Merkmal">
      <xsd:simpleType>
        <xsd:restriction base="dms:Choice">
          <xsd:enumeration value="Qualität"/>
          <xsd:enumeration value="Energie"/>
          <xsd:enumeration value="Umwelt"/>
        </xsd:restriction>
      </xsd:simpleType>
    </xsd:element>
    <xsd:element name="Aufbewahrungsfrist" ma:index="26" nillable="true" ma:displayName="Aufbewahrungsfrist" ma:internalName="Aufbewahrungsfrist">
      <xsd:simpleType>
        <xsd:restriction base="dms:Text">
          <xsd:maxLength value="255"/>
        </xsd:restriction>
      </xsd:simpleType>
    </xsd:element>
    <xsd:element name="Truma_x002d_Richtlinie" ma:index="28" nillable="true" ma:displayName="Truma-Richtlinie" ma:default="0" ma:internalName="Truma_x002d_Richtlini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3e379b-a687-4c44-9b19-e48e8e4e5a9e" elementFormDefault="qualified">
    <xsd:import namespace="http://schemas.microsoft.com/office/2006/documentManagement/types"/>
    <xsd:import namespace="http://schemas.microsoft.com/office/infopath/2007/PartnerControls"/>
    <xsd:element name="ZugeordneterProzess" ma:index="27" nillable="true" ma:displayName="ZugeordneterProzess" ma:list="{9125661f-7038-4178-90e3-56d0fe178814}" ma:internalName="ZugeordneterProzess" ma:showField="Title" ma:web="833e379b-a687-4c44-9b19-e48e8e4e5a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5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Label" staticId="0x010100D83178A57FD83347B93845592CCB5601|1130139527" UniqueId="c2050e02-4110-4cdb-8cd0-0875d78f97cf">
      <p:Name>Bezeichnungen</p:Name>
      <p:Description>Generiert Bezeichnungen, die in Microsoft Office-Dokumente eingefügt werden können, um sicherzustellen, dass Dokumenteigenschaften oder sonstige wichtige Informationen beim Drucken von Dokumenten enthalten sind. Bezeichnungen können auch für die Suche nach Dokumenten verwendet werden.</p:Description>
      <p:CustomData>
        <label>
          <properties>
            <lock>True</lock>
          </properties>
          <segment type="literal">Version: </segment>
          <segment type="metadata">_UIVersionString</segment>
        </label>
      </p:CustomData>
    </p:PolicyItem>
  </p:PolicyItems>
</p:Policy>
</file>

<file path=customXml/itemProps1.xml><?xml version="1.0" encoding="utf-8"?>
<ds:datastoreItem xmlns:ds="http://schemas.openxmlformats.org/officeDocument/2006/customXml" ds:itemID="{053C7C3D-52C4-401D-BBE3-737EC94C5A1B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sharepoint/v3"/>
    <ds:schemaRef ds:uri="833e379b-a687-4c44-9b19-e48e8e4e5a9e"/>
    <ds:schemaRef ds:uri="http://purl.org/dc/terms/"/>
    <ds:schemaRef ds:uri="http://purl.org/dc/dcmitype/"/>
    <ds:schemaRef ds:uri="9bcf368d-f6f6-44f4-b25e-c1163ccae614"/>
    <ds:schemaRef ds:uri="http://schemas.microsoft.com/office/infopath/2007/PartnerControls"/>
    <ds:schemaRef ds:uri="http://schemas.openxmlformats.org/package/2006/metadata/core-properties"/>
    <ds:schemaRef ds:uri="44031d25-4d24-48d6-8044-9ae924941c1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CA38409-230F-4992-B3EB-2D9CC93475E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2EB22D-5C96-4678-B2D1-9E27E24E8E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bcf368d-f6f6-44f4-b25e-c1163ccae614"/>
    <ds:schemaRef ds:uri="44031d25-4d24-48d6-8044-9ae924941c1e"/>
    <ds:schemaRef ds:uri="833e379b-a687-4c44-9b19-e48e8e4e5a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49CDF3B-E4CE-4698-865D-1A4D3165A293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352077BE-E27F-4066-A462-BEC846B88ACE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Cover Sheet - Deckblatt</vt:lpstr>
      <vt:lpstr>Test Results - Prüfergeb.</vt:lpstr>
      <vt:lpstr>Test Results No. 2 - Prüferg.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EMPB Deckblatt DE EN VDA 2</dc:title>
  <dc:subject>Erstmusterprüfbericht nach VDA</dc:subject>
  <dc:creator>Bergmann Ute</dc:creator>
  <dc:description>Anpassung auf Miele LE</dc:description>
  <cp:lastModifiedBy>Tegtmeier, Nina</cp:lastModifiedBy>
  <cp:lastPrinted>2022-11-07T16:25:00Z</cp:lastPrinted>
  <dcterms:created xsi:type="dcterms:W3CDTF">2001-12-04T14:36:57Z</dcterms:created>
  <dcterms:modified xsi:type="dcterms:W3CDTF">2023-07-07T06:07:59Z</dcterms:modified>
  <cp:category>EMP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TUUVNV6Q6XDZ-19-1022</vt:lpwstr>
  </property>
  <property fmtid="{D5CDD505-2E9C-101B-9397-08002B2CF9AE}" pid="3" name="_dlc_DocIdItemGuid">
    <vt:lpwstr>6c8b6c1b-0594-4b5c-b5a3-3e5bd5bf5c88</vt:lpwstr>
  </property>
  <property fmtid="{D5CDD505-2E9C-101B-9397-08002B2CF9AE}" pid="4" name="_dlc_DocIdUrl">
    <vt:lpwstr>http://sp02.com.miele.net/sites/gtzeciprojects/rollout/_layouts/DocIdRedir.aspx?ID=TUUVNV6Q6XDZ-19-1022, TUUVNV6Q6XDZ-19-1022</vt:lpwstr>
  </property>
  <property fmtid="{D5CDD505-2E9C-101B-9397-08002B2CF9AE}" pid="5" name="DLCPolicyLabelValue">
    <vt:lpwstr>Version: 5.0</vt:lpwstr>
  </property>
</Properties>
</file>